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harts/chartEx1.xml" ContentType="application/vnd.ms-office.chartex+xml"/>
  <Override PartName="/xl/charts/style1.xml" ContentType="application/vnd.ms-office.chartstyle+xml"/>
  <Override PartName="/xl/charts/colors1.xml" ContentType="application/vnd.ms-office.chartcolorstyle+xml"/>
  <Override PartName="/xl/charts/chartEx2.xml" ContentType="application/vnd.ms-office.chartex+xml"/>
  <Override PartName="/xl/charts/style2.xml" ContentType="application/vnd.ms-office.chartstyle+xml"/>
  <Override PartName="/xl/charts/colors2.xml" ContentType="application/vnd.ms-office.chartcolorstyle+xml"/>
  <Override PartName="/xl/charts/chartEx3.xml" ContentType="application/vnd.ms-office.chartex+xml"/>
  <Override PartName="/xl/charts/style3.xml" ContentType="application/vnd.ms-office.chartstyle+xml"/>
  <Override PartName="/xl/charts/colors3.xml" ContentType="application/vnd.ms-office.chartcolorstyle+xml"/>
  <Override PartName="/xl/charts/chartEx4.xml" ContentType="application/vnd.ms-office.chartex+xml"/>
  <Override PartName="/xl/charts/style4.xml" ContentType="application/vnd.ms-office.chartstyle+xml"/>
  <Override PartName="/xl/charts/colors4.xml" ContentType="application/vnd.ms-office.chartcolorstyle+xml"/>
  <Override PartName="/xl/charts/chartEx5.xml" ContentType="application/vnd.ms-office.chartex+xml"/>
  <Override PartName="/xl/charts/style5.xml" ContentType="application/vnd.ms-office.chartstyle+xml"/>
  <Override PartName="/xl/charts/colors5.xml" ContentType="application/vnd.ms-office.chartcolorstyle+xml"/>
  <Override PartName="/xl/charts/chartEx6.xml" ContentType="application/vnd.ms-office.chartex+xml"/>
  <Override PartName="/xl/charts/style6.xml" ContentType="application/vnd.ms-office.chartstyle+xml"/>
  <Override PartName="/xl/charts/colors6.xml" ContentType="application/vnd.ms-office.chartcolorstyle+xml"/>
  <Override PartName="/xl/charts/chartEx7.xml" ContentType="application/vnd.ms-office.chartex+xml"/>
  <Override PartName="/xl/charts/style7.xml" ContentType="application/vnd.ms-office.chartstyle+xml"/>
  <Override PartName="/xl/charts/colors7.xml" ContentType="application/vnd.ms-office.chartcolorstyle+xml"/>
  <Override PartName="/xl/charts/chartEx8.xml" ContentType="application/vnd.ms-office.chartex+xml"/>
  <Override PartName="/xl/charts/style8.xml" ContentType="application/vnd.ms-office.chartstyle+xml"/>
  <Override PartName="/xl/charts/colors8.xml" ContentType="application/vnd.ms-office.chartcolorstyle+xml"/>
  <Override PartName="/xl/charts/chartEx9.xml" ContentType="application/vnd.ms-office.chartex+xml"/>
  <Override PartName="/xl/charts/style9.xml" ContentType="application/vnd.ms-office.chartstyle+xml"/>
  <Override PartName="/xl/charts/colors9.xml" ContentType="application/vnd.ms-office.chartcolorstyle+xml"/>
  <Override PartName="/xl/charts/chartEx10.xml" ContentType="application/vnd.ms-office.chartex+xml"/>
  <Override PartName="/xl/charts/style10.xml" ContentType="application/vnd.ms-office.chartstyle+xml"/>
  <Override PartName="/xl/charts/colors10.xml" ContentType="application/vnd.ms-office.chartcolorstyle+xml"/>
  <Override PartName="/xl/charts/chartEx11.xml" ContentType="application/vnd.ms-office.chartex+xml"/>
  <Override PartName="/xl/charts/style11.xml" ContentType="application/vnd.ms-office.chartstyle+xml"/>
  <Override PartName="/xl/charts/colors11.xml" ContentType="application/vnd.ms-office.chartcolorstyle+xml"/>
  <Override PartName="/xl/charts/chartEx12.xml" ContentType="application/vnd.ms-office.chartex+xml"/>
  <Override PartName="/xl/charts/style12.xml" ContentType="application/vnd.ms-office.chartstyle+xml"/>
  <Override PartName="/xl/charts/colors12.xml" ContentType="application/vnd.ms-office.chartcolorstyle+xml"/>
  <Override PartName="/xl/drawings/drawing2.xml" ContentType="application/vnd.openxmlformats-officedocument.drawing+xml"/>
  <Override PartName="/xl/charts/chartEx13.xml" ContentType="application/vnd.ms-office.chartex+xml"/>
  <Override PartName="/xl/charts/style13.xml" ContentType="application/vnd.ms-office.chartstyle+xml"/>
  <Override PartName="/xl/charts/colors13.xml" ContentType="application/vnd.ms-office.chartcolorstyle+xml"/>
  <Override PartName="/xl/charts/chartEx14.xml" ContentType="application/vnd.ms-office.chartex+xml"/>
  <Override PartName="/xl/charts/style14.xml" ContentType="application/vnd.ms-office.chartstyle+xml"/>
  <Override PartName="/xl/charts/colors14.xml" ContentType="application/vnd.ms-office.chartcolorstyle+xml"/>
  <Override PartName="/xl/charts/chartEx15.xml" ContentType="application/vnd.ms-office.chartex+xml"/>
  <Override PartName="/xl/charts/style15.xml" ContentType="application/vnd.ms-office.chartstyle+xml"/>
  <Override PartName="/xl/charts/colors15.xml" ContentType="application/vnd.ms-office.chartcolorstyle+xml"/>
  <Override PartName="/xl/charts/chartEx16.xml" ContentType="application/vnd.ms-office.chartex+xml"/>
  <Override PartName="/xl/charts/style16.xml" ContentType="application/vnd.ms-office.chartstyle+xml"/>
  <Override PartName="/xl/charts/colors16.xml" ContentType="application/vnd.ms-office.chartcolorstyle+xml"/>
  <Override PartName="/xl/charts/chartEx17.xml" ContentType="application/vnd.ms-office.chartex+xml"/>
  <Override PartName="/xl/charts/style17.xml" ContentType="application/vnd.ms-office.chartstyle+xml"/>
  <Override PartName="/xl/charts/colors17.xml" ContentType="application/vnd.ms-office.chartcolorstyle+xml"/>
  <Override PartName="/xl/charts/chartEx18.xml" ContentType="application/vnd.ms-office.chartex+xml"/>
  <Override PartName="/xl/charts/style18.xml" ContentType="application/vnd.ms-office.chartstyle+xml"/>
  <Override PartName="/xl/charts/colors18.xml" ContentType="application/vnd.ms-office.chartcolorstyle+xml"/>
  <Override PartName="/xl/charts/chartEx19.xml" ContentType="application/vnd.ms-office.chartex+xml"/>
  <Override PartName="/xl/charts/style19.xml" ContentType="application/vnd.ms-office.chartstyle+xml"/>
  <Override PartName="/xl/charts/colors19.xml" ContentType="application/vnd.ms-office.chartcolorstyle+xml"/>
  <Override PartName="/xl/charts/chartEx20.xml" ContentType="application/vnd.ms-office.chartex+xml"/>
  <Override PartName="/xl/charts/style20.xml" ContentType="application/vnd.ms-office.chartstyle+xml"/>
  <Override PartName="/xl/charts/colors20.xml" ContentType="application/vnd.ms-office.chartcolorstyle+xml"/>
  <Override PartName="/xl/charts/chartEx21.xml" ContentType="application/vnd.ms-office.chartex+xml"/>
  <Override PartName="/xl/charts/style21.xml" ContentType="application/vnd.ms-office.chartstyle+xml"/>
  <Override PartName="/xl/charts/colors21.xml" ContentType="application/vnd.ms-office.chartcolorstyle+xml"/>
  <Override PartName="/xl/charts/chartEx22.xml" ContentType="application/vnd.ms-office.chartex+xml"/>
  <Override PartName="/xl/charts/style22.xml" ContentType="application/vnd.ms-office.chartstyle+xml"/>
  <Override PartName="/xl/charts/colors22.xml" ContentType="application/vnd.ms-office.chartcolorstyle+xml"/>
  <Override PartName="/xl/charts/chartEx23.xml" ContentType="application/vnd.ms-office.chartex+xml"/>
  <Override PartName="/xl/charts/style23.xml" ContentType="application/vnd.ms-office.chartstyle+xml"/>
  <Override PartName="/xl/charts/colors23.xml" ContentType="application/vnd.ms-office.chartcolorstyle+xml"/>
  <Override PartName="/xl/charts/chartEx24.xml" ContentType="application/vnd.ms-office.chartex+xml"/>
  <Override PartName="/xl/charts/style24.xml" ContentType="application/vnd.ms-office.chartstyle+xml"/>
  <Override PartName="/xl/charts/colors24.xml" ContentType="application/vnd.ms-office.chartcolorstyle+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harts/chart1.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6.xml" ContentType="application/vnd.openxmlformats-officedocument.drawingml.chartshapes+xml"/>
  <Override PartName="/xl/charts/chart2.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7.xml" ContentType="application/vnd.openxmlformats-officedocument.drawing+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harts/chart3.xml" ContentType="application/vnd.openxmlformats-officedocument.drawingml.chart+xml"/>
  <Override PartName="/xl/charts/style27.xml" ContentType="application/vnd.ms-office.chartstyle+xml"/>
  <Override PartName="/xl/charts/colors27.xml" ContentType="application/vnd.ms-office.chartcolorstyle+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style28.xml" ContentType="application/vnd.ms-office.chartstyle+xml"/>
  <Override PartName="/xl/charts/colors28.xml" ContentType="application/vnd.ms-office.chartcolorstyle+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328" codeName="{316AF4FF-6532-DD95-964C-923D217D005E}"/>
  <workbookPr codeName="ThisWorkbook" defaultThemeVersion="166925"/>
  <mc:AlternateContent xmlns:mc="http://schemas.openxmlformats.org/markup-compatibility/2006">
    <mc:Choice Requires="x15">
      <x15ac:absPath xmlns:x15ac="http://schemas.microsoft.com/office/spreadsheetml/2010/11/ac" url="C:\_\1Cherry\DOMAINS\DCPhysicalPrinciplesConcepts\C17-VelocityRickDevlin\_______FINALnov30\"/>
    </mc:Choice>
  </mc:AlternateContent>
  <xr:revisionPtr revIDLastSave="0" documentId="13_ncr:1_{EC092756-6C9D-42D8-9B23-B1C2F34B686D}" xr6:coauthVersionLast="45" xr6:coauthVersionMax="45" xr10:uidLastSave="{00000000-0000-0000-0000-000000000000}"/>
  <bookViews>
    <workbookView xWindow="32355" yWindow="285" windowWidth="26355" windowHeight="15075" xr2:uid="{68DE8F6F-8772-4004-BF15-2E4BAE7B351A}"/>
  </bookViews>
  <sheets>
    <sheet name="Questions" sheetId="9" r:id="rId1"/>
    <sheet name="Solutions" sheetId="7" r:id="rId2"/>
    <sheet name="Excercise1" sheetId="2" r:id="rId3"/>
    <sheet name="Excercise2" sheetId="3" r:id="rId4"/>
    <sheet name="Exercise3" sheetId="4" r:id="rId5"/>
    <sheet name="Exercise4" sheetId="5" r:id="rId6"/>
  </sheets>
  <externalReferences>
    <externalReference r:id="rId7"/>
  </externalReferences>
  <definedNames>
    <definedName name="_xlchart.v1.0" hidden="1">Solutions!$AT$307</definedName>
    <definedName name="_xlchart.v1.1" hidden="1">Solutions!$AT$334:$AT$338</definedName>
    <definedName name="_xlchart.v1.10" hidden="1">Solutions!$AX$307</definedName>
    <definedName name="_xlchart.v1.11" hidden="1">Solutions!$AX$308:$AX$312</definedName>
    <definedName name="_xlchart.v1.12" hidden="1">Solutions!$AW$307</definedName>
    <definedName name="_xlchart.v1.13" hidden="1">Solutions!$AW$334:$AW$338</definedName>
    <definedName name="_xlchart.v1.14" hidden="1">Solutions!$AV$307</definedName>
    <definedName name="_xlchart.v1.15" hidden="1">Solutions!$AV$308:$AV$312</definedName>
    <definedName name="_xlchart.v1.16" hidden="1">Solutions!$AW$307</definedName>
    <definedName name="_xlchart.v1.17" hidden="1">Solutions!$AW$308:$AW$312</definedName>
    <definedName name="_xlchart.v1.18" hidden="1">Solutions!$AS$307</definedName>
    <definedName name="_xlchart.v1.19" hidden="1">Solutions!$AS$308:$AS$312</definedName>
    <definedName name="_xlchart.v1.2" hidden="1">Solutions!$AS$307</definedName>
    <definedName name="_xlchart.v1.20" hidden="1">Solutions!$AT$307</definedName>
    <definedName name="_xlchart.v1.21" hidden="1">Solutions!$AT$308:$AT$312</definedName>
    <definedName name="_xlchart.v1.22" hidden="1">Solutions!$AU$307</definedName>
    <definedName name="_xlchart.v1.23" hidden="1">Solutions!$AU$308:$AU$312</definedName>
    <definedName name="_xlchart.v1.3" hidden="1">Solutions!$AS$334:$AS$338</definedName>
    <definedName name="_xlchart.v1.4" hidden="1">Solutions!$AU$307</definedName>
    <definedName name="_xlchart.v1.5" hidden="1">Solutions!$AU$334:$AU$338</definedName>
    <definedName name="_xlchart.v1.6" hidden="1">Solutions!$AV$307</definedName>
    <definedName name="_xlchart.v1.7" hidden="1">Solutions!$AV$334:$AV$338</definedName>
    <definedName name="_xlchart.v1.8" hidden="1">Solutions!$AX$307</definedName>
    <definedName name="_xlchart.v1.9" hidden="1">Solutions!$AX$334:$AX$338</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U419" i="9" l="1"/>
  <c r="M419" i="9"/>
  <c r="U418" i="9"/>
  <c r="M418" i="9"/>
  <c r="U416" i="9"/>
  <c r="W415" i="9" s="1"/>
  <c r="M416" i="9"/>
  <c r="U415" i="9"/>
  <c r="Z419" i="9" s="1"/>
  <c r="M415" i="9"/>
  <c r="O419" i="9" s="1"/>
  <c r="Y415" i="9" l="1"/>
  <c r="W416" i="9"/>
  <c r="W417" i="9"/>
  <c r="R418" i="9"/>
  <c r="P419" i="9"/>
  <c r="O415" i="9"/>
  <c r="Z415" i="9"/>
  <c r="X416" i="9"/>
  <c r="X417" i="9"/>
  <c r="Q419" i="9"/>
  <c r="Y416" i="9"/>
  <c r="Y417" i="9"/>
  <c r="W418" i="9"/>
  <c r="R419" i="9"/>
  <c r="Q415" i="9"/>
  <c r="Z417" i="9"/>
  <c r="X418" i="9"/>
  <c r="P415" i="9"/>
  <c r="Z416" i="9"/>
  <c r="R415" i="9"/>
  <c r="O417" i="9"/>
  <c r="Y418" i="9"/>
  <c r="W419" i="9"/>
  <c r="X415" i="9"/>
  <c r="O416" i="9"/>
  <c r="P416" i="9"/>
  <c r="Q416" i="9"/>
  <c r="P417" i="9"/>
  <c r="O418" i="9"/>
  <c r="Z418" i="9"/>
  <c r="X419" i="9"/>
  <c r="R416" i="9"/>
  <c r="Q417" i="9"/>
  <c r="P418" i="9"/>
  <c r="Y419" i="9"/>
  <c r="R417" i="9"/>
  <c r="Q418" i="9"/>
  <c r="T45" i="5"/>
  <c r="S45" i="5"/>
  <c r="R45" i="5"/>
  <c r="U44" i="5"/>
  <c r="T44" i="5"/>
  <c r="S44" i="5"/>
  <c r="R44" i="5"/>
  <c r="V43" i="5"/>
  <c r="U43" i="5"/>
  <c r="W42" i="5"/>
  <c r="V42" i="5"/>
  <c r="W41" i="5"/>
  <c r="X40" i="5"/>
  <c r="AB39" i="5"/>
  <c r="Y39" i="5"/>
  <c r="X39" i="5"/>
  <c r="AB38" i="5"/>
  <c r="AA38" i="5"/>
  <c r="Z38" i="5"/>
  <c r="Y38" i="5"/>
  <c r="AD37" i="5"/>
  <c r="AC37" i="5"/>
  <c r="AB37" i="5"/>
  <c r="AA37" i="5"/>
  <c r="Z37" i="5"/>
  <c r="AE36" i="5"/>
  <c r="AD36" i="5"/>
  <c r="AC36" i="5"/>
  <c r="AE35" i="5"/>
  <c r="AF34" i="5"/>
  <c r="AE34" i="5"/>
  <c r="AF33" i="5"/>
  <c r="S147" i="5"/>
  <c r="S146" i="5"/>
  <c r="S144" i="5"/>
  <c r="S143" i="5"/>
  <c r="S141" i="5"/>
  <c r="S140" i="5"/>
  <c r="S138" i="5"/>
  <c r="S137" i="5"/>
  <c r="S135" i="5"/>
  <c r="S134" i="5"/>
  <c r="C165" i="7"/>
  <c r="D118" i="3"/>
  <c r="E162" i="7"/>
  <c r="E161" i="7"/>
  <c r="Y160" i="7"/>
  <c r="X160" i="7"/>
  <c r="W160" i="7"/>
  <c r="Y159" i="7"/>
  <c r="X159" i="7"/>
  <c r="W159" i="7"/>
  <c r="E115" i="3"/>
  <c r="AA93" i="3"/>
  <c r="AC93" i="3" s="1"/>
  <c r="AA92" i="3"/>
  <c r="AB92" i="3" s="1"/>
  <c r="F84" i="3"/>
  <c r="D84" i="3"/>
  <c r="C84" i="3"/>
  <c r="B84" i="3"/>
  <c r="F83" i="3"/>
  <c r="D83" i="3"/>
  <c r="C83" i="3"/>
  <c r="B83" i="3"/>
  <c r="F82" i="3"/>
  <c r="D82" i="3"/>
  <c r="C82" i="3"/>
  <c r="B82" i="3"/>
  <c r="B92" i="3" s="1" a="1"/>
  <c r="Y161" i="7" l="1"/>
  <c r="D92" i="3"/>
  <c r="C92" i="3"/>
  <c r="D94" i="3"/>
  <c r="B92" i="3"/>
  <c r="C94" i="3"/>
  <c r="B94" i="3"/>
  <c r="D93" i="3"/>
  <c r="C93" i="3"/>
  <c r="B93" i="3"/>
  <c r="AC92" i="3"/>
  <c r="AB93" i="3"/>
  <c r="AC95" i="3" s="1"/>
  <c r="F115" i="3" l="1"/>
  <c r="Y162" i="7"/>
  <c r="Y163" i="7" s="1"/>
  <c r="B97" i="3" a="1"/>
  <c r="AC94" i="3"/>
  <c r="AC96" i="3" s="1"/>
  <c r="F114" i="3"/>
  <c r="D98" i="3" l="1"/>
  <c r="C98" i="3"/>
  <c r="B98" i="3"/>
  <c r="D97" i="3"/>
  <c r="C97" i="3"/>
  <c r="D99" i="3"/>
  <c r="B97" i="3"/>
  <c r="C99" i="3"/>
  <c r="B99" i="3"/>
  <c r="L31" i="4"/>
  <c r="B102" i="3" l="1" a="1"/>
  <c r="C102" i="3" s="1"/>
  <c r="C32" i="5"/>
  <c r="D102" i="3" l="1"/>
  <c r="C103" i="3"/>
  <c r="B104" i="3"/>
  <c r="B102" i="3"/>
  <c r="B103" i="3"/>
  <c r="D103" i="3"/>
  <c r="C104" i="3"/>
  <c r="D104" i="3"/>
  <c r="AK61" i="5"/>
  <c r="AJ61" i="5"/>
  <c r="AI61" i="5"/>
  <c r="AL60" i="5"/>
  <c r="AK60" i="5"/>
  <c r="AJ60" i="5"/>
  <c r="AI60" i="5"/>
  <c r="AM59" i="5"/>
  <c r="AL59" i="5"/>
  <c r="AN58" i="5"/>
  <c r="AM58" i="5"/>
  <c r="AN57" i="5"/>
  <c r="AO56" i="5"/>
  <c r="AS55" i="5"/>
  <c r="AP55" i="5"/>
  <c r="AO55" i="5"/>
  <c r="AS54" i="5"/>
  <c r="AR54" i="5"/>
  <c r="AQ54" i="5"/>
  <c r="AP54" i="5"/>
  <c r="AU53" i="5"/>
  <c r="AT53" i="5"/>
  <c r="AS53" i="5"/>
  <c r="AR53" i="5"/>
  <c r="AQ53" i="5"/>
  <c r="AV52" i="5"/>
  <c r="AU52" i="5"/>
  <c r="AT52" i="5"/>
  <c r="AV51" i="5"/>
  <c r="AW50" i="5"/>
  <c r="AV50" i="5"/>
  <c r="AW49" i="5"/>
  <c r="R121" i="5"/>
  <c r="R105" i="5"/>
  <c r="R87" i="5"/>
  <c r="B108" i="3" l="1" a="1"/>
  <c r="B109" i="3" s="1"/>
  <c r="D162" i="7"/>
  <c r="AS349" i="7"/>
  <c r="AS348" i="7"/>
  <c r="AS346" i="7"/>
  <c r="AS345" i="7"/>
  <c r="AS343" i="7"/>
  <c r="AS342" i="7"/>
  <c r="AS340" i="7"/>
  <c r="AS339" i="7"/>
  <c r="D53" i="5"/>
  <c r="D54" i="5"/>
  <c r="D55" i="5"/>
  <c r="D56" i="5"/>
  <c r="D52" i="5"/>
  <c r="K9" i="5"/>
  <c r="K10" i="5"/>
  <c r="L18" i="5" s="1"/>
  <c r="F1" i="4"/>
  <c r="G1" i="4" s="1"/>
  <c r="H1" i="4" s="1"/>
  <c r="I1" i="4" s="1"/>
  <c r="J1" i="4" s="1"/>
  <c r="K1" i="4" s="1"/>
  <c r="L1" i="4" s="1"/>
  <c r="M1" i="4" s="1"/>
  <c r="N1" i="4" s="1"/>
  <c r="O1" i="4" s="1"/>
  <c r="P1" i="4" s="1"/>
  <c r="Q1" i="4" s="1"/>
  <c r="R1" i="4" s="1"/>
  <c r="S1" i="4" s="1"/>
  <c r="T1" i="4" s="1"/>
  <c r="U1" i="4" s="1"/>
  <c r="V1" i="4" s="1"/>
  <c r="W1" i="4" s="1"/>
  <c r="X1" i="4" s="1"/>
  <c r="Y1" i="4" s="1"/>
  <c r="Z1" i="4" s="1"/>
  <c r="AA1" i="4" s="1"/>
  <c r="AB1" i="4" s="1"/>
  <c r="AC1" i="4" s="1"/>
  <c r="AD1" i="4" s="1"/>
  <c r="AE1" i="4" s="1"/>
  <c r="E1" i="4"/>
  <c r="A139" i="7" a="1"/>
  <c r="B141" i="7" s="1"/>
  <c r="E131" i="7"/>
  <c r="C131" i="7"/>
  <c r="B131" i="7"/>
  <c r="A131" i="7"/>
  <c r="E130" i="7"/>
  <c r="C130" i="7"/>
  <c r="B130" i="7"/>
  <c r="A130" i="7"/>
  <c r="E129" i="7"/>
  <c r="C129" i="7"/>
  <c r="B129" i="7"/>
  <c r="A129" i="7"/>
  <c r="B108" i="3" l="1"/>
  <c r="B113" i="3" s="1"/>
  <c r="D113" i="3" s="1"/>
  <c r="B110" i="3"/>
  <c r="D117" i="3"/>
  <c r="AU341" i="7"/>
  <c r="AV340" i="7"/>
  <c r="AU339" i="7"/>
  <c r="AV341" i="7"/>
  <c r="AV342" i="7"/>
  <c r="AV343" i="7"/>
  <c r="AU340" i="7"/>
  <c r="AU342" i="7"/>
  <c r="AV339" i="7"/>
  <c r="AU343" i="7"/>
  <c r="AW343" i="7"/>
  <c r="AW339" i="7"/>
  <c r="AW340" i="7"/>
  <c r="AW341" i="7"/>
  <c r="AW342" i="7"/>
  <c r="AX340" i="7"/>
  <c r="AX342" i="7"/>
  <c r="AX343" i="7"/>
  <c r="AX339" i="7"/>
  <c r="AX341" i="7"/>
  <c r="L17" i="5"/>
  <c r="L15" i="5"/>
  <c r="L16" i="5"/>
  <c r="L14" i="5"/>
  <c r="A139" i="7"/>
  <c r="C141" i="7"/>
  <c r="B139" i="7"/>
  <c r="C139" i="7"/>
  <c r="A140" i="7"/>
  <c r="B140" i="7"/>
  <c r="C140" i="7"/>
  <c r="A141" i="7"/>
  <c r="B117" i="3" l="1"/>
  <c r="B118" i="3" s="1"/>
  <c r="A144" i="7" a="1"/>
  <c r="AS323" i="7"/>
  <c r="AS322" i="7"/>
  <c r="AS320" i="7"/>
  <c r="AS319" i="7"/>
  <c r="AS317" i="7"/>
  <c r="AS316" i="7"/>
  <c r="AS314" i="7"/>
  <c r="AS313" i="7"/>
  <c r="AU212" i="7"/>
  <c r="AW212" i="7"/>
  <c r="AY212" i="7"/>
  <c r="AY211" i="7"/>
  <c r="AY210" i="7"/>
  <c r="AW211" i="7"/>
  <c r="AW210" i="7"/>
  <c r="AU211" i="7"/>
  <c r="AU210" i="7"/>
  <c r="AW233" i="7"/>
  <c r="AW234" i="7"/>
  <c r="AW235" i="7"/>
  <c r="AW236" i="7"/>
  <c r="AW237" i="7"/>
  <c r="AW238" i="7"/>
  <c r="AW239" i="7"/>
  <c r="AW232" i="7"/>
  <c r="AU233" i="7"/>
  <c r="AU234" i="7"/>
  <c r="AU235" i="7"/>
  <c r="AU236" i="7"/>
  <c r="AU237" i="7"/>
  <c r="AU238" i="7"/>
  <c r="AU239" i="7"/>
  <c r="AU232" i="7"/>
  <c r="W92" i="7"/>
  <c r="W93" i="7" s="1"/>
  <c r="Y93" i="7" s="1"/>
  <c r="AX235" i="7" l="1"/>
  <c r="AT345" i="7"/>
  <c r="AX317" i="7"/>
  <c r="AW315" i="7"/>
  <c r="AT348" i="7"/>
  <c r="AV317" i="7"/>
  <c r="AU316" i="7"/>
  <c r="AT322" i="7"/>
  <c r="AX316" i="7"/>
  <c r="AV315" i="7"/>
  <c r="AT319" i="7"/>
  <c r="AW313" i="7"/>
  <c r="AX315" i="7"/>
  <c r="AU315" i="7"/>
  <c r="AW317" i="7"/>
  <c r="AX314" i="7"/>
  <c r="AV314" i="7"/>
  <c r="AX239" i="7"/>
  <c r="AW316" i="7"/>
  <c r="AV313" i="7"/>
  <c r="AU314" i="7"/>
  <c r="AW314" i="7"/>
  <c r="AU317" i="7"/>
  <c r="AU313" i="7"/>
  <c r="AX313" i="7"/>
  <c r="AV316" i="7"/>
  <c r="B146" i="7"/>
  <c r="C145" i="7"/>
  <c r="B145" i="7"/>
  <c r="A145" i="7"/>
  <c r="C144" i="7"/>
  <c r="B144" i="7"/>
  <c r="C146" i="7"/>
  <c r="A144" i="7"/>
  <c r="A146" i="7"/>
  <c r="AX236" i="7"/>
  <c r="AX232" i="7"/>
  <c r="AX238" i="7"/>
  <c r="AX233" i="7"/>
  <c r="AX234" i="7"/>
  <c r="AX237" i="7"/>
  <c r="Y92" i="7"/>
  <c r="X60" i="7"/>
  <c r="X59" i="7"/>
  <c r="AS55" i="7"/>
  <c r="AS34" i="7"/>
  <c r="AS36" i="7" s="1"/>
  <c r="X20" i="7"/>
  <c r="X21" i="7" s="1"/>
  <c r="N33" i="4"/>
  <c r="AE13" i="4"/>
  <c r="AB5" i="4" s="1"/>
  <c r="AE12" i="4"/>
  <c r="C48" i="5"/>
  <c r="G67" i="5" l="1"/>
  <c r="G64" i="5"/>
  <c r="G68" i="5"/>
  <c r="G66" i="5"/>
  <c r="G65" i="5"/>
  <c r="A149" i="7" a="1"/>
  <c r="C149" i="7" s="1"/>
  <c r="X61" i="7"/>
  <c r="AS56" i="7" s="1"/>
  <c r="AS57" i="7" s="1"/>
  <c r="L33" i="4"/>
  <c r="AE6" i="4"/>
  <c r="AB9" i="4"/>
  <c r="B53" i="5"/>
  <c r="C53" i="5"/>
  <c r="B54" i="5"/>
  <c r="C54" i="5"/>
  <c r="B55" i="5"/>
  <c r="C55" i="5"/>
  <c r="B56" i="5"/>
  <c r="C56" i="5"/>
  <c r="C52" i="5"/>
  <c r="B52" i="5"/>
  <c r="B149" i="7" l="1"/>
  <c r="A150" i="7"/>
  <c r="C150" i="7"/>
  <c r="A151" i="7"/>
  <c r="B150" i="7"/>
  <c r="B151" i="7"/>
  <c r="A149" i="7"/>
  <c r="C151" i="7"/>
  <c r="A155" i="7" l="1" a="1"/>
  <c r="A156" i="7" l="1"/>
  <c r="A155" i="7"/>
  <c r="A157" i="7"/>
  <c r="K8" i="5"/>
  <c r="J15" i="5" s="1"/>
  <c r="K15" i="5"/>
  <c r="C47" i="5"/>
  <c r="C46" i="5"/>
  <c r="C45" i="5"/>
  <c r="F64" i="5" s="1"/>
  <c r="R213" i="5"/>
  <c r="Q228" i="5"/>
  <c r="AG228" i="5" s="1"/>
  <c r="Q28" i="5"/>
  <c r="Q27" i="5" s="1"/>
  <c r="A160" i="7" l="1"/>
  <c r="C160" i="7" s="1"/>
  <c r="F67" i="5"/>
  <c r="F66" i="5"/>
  <c r="F68" i="5"/>
  <c r="F65" i="5"/>
  <c r="E66" i="5"/>
  <c r="E64" i="5"/>
  <c r="E68" i="5"/>
  <c r="E65" i="5"/>
  <c r="E67" i="5"/>
  <c r="C164" i="7"/>
  <c r="A164" i="7"/>
  <c r="A165" i="7" s="1"/>
  <c r="Q227" i="5"/>
  <c r="AG227" i="5" s="1"/>
  <c r="J18" i="5"/>
  <c r="K18" i="5"/>
  <c r="K17" i="5"/>
  <c r="K16" i="5"/>
  <c r="K14" i="5"/>
  <c r="J17" i="5"/>
  <c r="J16" i="5"/>
  <c r="J14" i="5"/>
  <c r="Q26" i="5"/>
  <c r="Q226" i="5"/>
  <c r="AG226" i="5" s="1"/>
  <c r="C37" i="5"/>
  <c r="N15" i="5"/>
  <c r="N16" i="5"/>
  <c r="N17" i="5"/>
  <c r="N18" i="5"/>
  <c r="M46" i="5"/>
  <c r="N46" i="5" s="1"/>
  <c r="R69" i="5"/>
  <c r="R50" i="5"/>
  <c r="R31" i="5"/>
  <c r="AF51" i="5"/>
  <c r="AF65" i="5"/>
  <c r="AF64" i="5"/>
  <c r="AF63" i="5"/>
  <c r="AF62" i="5"/>
  <c r="AF61" i="5"/>
  <c r="AF60" i="5"/>
  <c r="AF59" i="5"/>
  <c r="AF58" i="5"/>
  <c r="AF57" i="5"/>
  <c r="AF56" i="5"/>
  <c r="AF55" i="5"/>
  <c r="AF54" i="5"/>
  <c r="AF53" i="5"/>
  <c r="AF52" i="5"/>
  <c r="R65" i="5"/>
  <c r="R52" i="5"/>
  <c r="R53" i="5"/>
  <c r="R54" i="5"/>
  <c r="R55" i="5"/>
  <c r="R56" i="5"/>
  <c r="R57" i="5"/>
  <c r="R58" i="5"/>
  <c r="R59" i="5"/>
  <c r="R60" i="5"/>
  <c r="R61" i="5"/>
  <c r="R62" i="5"/>
  <c r="R63" i="5"/>
  <c r="R64" i="5"/>
  <c r="S14" i="5"/>
  <c r="S209" i="5"/>
  <c r="T209" i="5" s="1"/>
  <c r="U209" i="5" s="1"/>
  <c r="V209" i="5" s="1"/>
  <c r="W209" i="5" s="1"/>
  <c r="X209" i="5" s="1"/>
  <c r="Y209" i="5" s="1"/>
  <c r="Z209" i="5" s="1"/>
  <c r="AA209" i="5" s="1"/>
  <c r="AB209" i="5" s="1"/>
  <c r="AC209" i="5" s="1"/>
  <c r="AD209" i="5" s="1"/>
  <c r="AE209" i="5" s="1"/>
  <c r="AF209" i="5" s="1"/>
  <c r="AG209" i="5" s="1"/>
  <c r="S193" i="5"/>
  <c r="T193" i="5" s="1"/>
  <c r="U193" i="5" s="1"/>
  <c r="V193" i="5" s="1"/>
  <c r="W193" i="5" s="1"/>
  <c r="X193" i="5" s="1"/>
  <c r="Y193" i="5" s="1"/>
  <c r="Z193" i="5" s="1"/>
  <c r="AA193" i="5" s="1"/>
  <c r="AB193" i="5" s="1"/>
  <c r="AC193" i="5" s="1"/>
  <c r="AD193" i="5" s="1"/>
  <c r="AE193" i="5" s="1"/>
  <c r="AF193" i="5" s="1"/>
  <c r="AG193" i="5" s="1"/>
  <c r="S189" i="5"/>
  <c r="T189" i="5" s="1"/>
  <c r="U189" i="5" s="1"/>
  <c r="V189" i="5" s="1"/>
  <c r="W189" i="5" s="1"/>
  <c r="X189" i="5" s="1"/>
  <c r="Y189" i="5" s="1"/>
  <c r="Z189" i="5" s="1"/>
  <c r="AA189" i="5" s="1"/>
  <c r="AB189" i="5" s="1"/>
  <c r="AC189" i="5" s="1"/>
  <c r="AD189" i="5" s="1"/>
  <c r="AE189" i="5" s="1"/>
  <c r="AF189" i="5" s="1"/>
  <c r="AG189" i="5" s="1"/>
  <c r="S173" i="5"/>
  <c r="T173" i="5" s="1"/>
  <c r="U173" i="5" s="1"/>
  <c r="V173" i="5" s="1"/>
  <c r="W173" i="5" s="1"/>
  <c r="X173" i="5" s="1"/>
  <c r="Y173" i="5" s="1"/>
  <c r="Z173" i="5" s="1"/>
  <c r="AA173" i="5" s="1"/>
  <c r="AB173" i="5" s="1"/>
  <c r="AC173" i="5" s="1"/>
  <c r="AD173" i="5" s="1"/>
  <c r="AE173" i="5" s="1"/>
  <c r="AF173" i="5" s="1"/>
  <c r="AG173" i="5" s="1"/>
  <c r="S169" i="5"/>
  <c r="T169" i="5" s="1"/>
  <c r="U169" i="5" s="1"/>
  <c r="V169" i="5" s="1"/>
  <c r="W169" i="5" s="1"/>
  <c r="X169" i="5" s="1"/>
  <c r="Y169" i="5" s="1"/>
  <c r="Z169" i="5" s="1"/>
  <c r="AA169" i="5" s="1"/>
  <c r="AB169" i="5" s="1"/>
  <c r="AC169" i="5" s="1"/>
  <c r="AD169" i="5" s="1"/>
  <c r="AE169" i="5" s="1"/>
  <c r="AF169" i="5" s="1"/>
  <c r="AG169" i="5" s="1"/>
  <c r="AF168" i="5"/>
  <c r="R168" i="5"/>
  <c r="AF167" i="5"/>
  <c r="R167" i="5"/>
  <c r="AF166" i="5"/>
  <c r="R166" i="5"/>
  <c r="AF165" i="5"/>
  <c r="R165" i="5"/>
  <c r="AF164" i="5"/>
  <c r="R164" i="5"/>
  <c r="AF163" i="5"/>
  <c r="R163" i="5"/>
  <c r="AF162" i="5"/>
  <c r="R162" i="5"/>
  <c r="AF161" i="5"/>
  <c r="R161" i="5"/>
  <c r="AF160" i="5"/>
  <c r="R160" i="5"/>
  <c r="AF159" i="5"/>
  <c r="R159" i="5"/>
  <c r="AF158" i="5"/>
  <c r="R158" i="5"/>
  <c r="AF157" i="5"/>
  <c r="R157" i="5"/>
  <c r="AF156" i="5"/>
  <c r="R156" i="5"/>
  <c r="AF155" i="5"/>
  <c r="AF154" i="5" s="1"/>
  <c r="S153" i="5"/>
  <c r="T153" i="5" s="1"/>
  <c r="U153" i="5" s="1"/>
  <c r="V153" i="5" s="1"/>
  <c r="W153" i="5" s="1"/>
  <c r="X153" i="5" s="1"/>
  <c r="Y153" i="5" s="1"/>
  <c r="Z153" i="5" s="1"/>
  <c r="AA153" i="5" s="1"/>
  <c r="AB153" i="5" s="1"/>
  <c r="AC153" i="5" s="1"/>
  <c r="AD153" i="5" s="1"/>
  <c r="AE153" i="5" s="1"/>
  <c r="AF153" i="5" s="1"/>
  <c r="AG153" i="5" s="1"/>
  <c r="S121" i="5" l="1"/>
  <c r="S105" i="5"/>
  <c r="S87" i="5"/>
  <c r="C36" i="5"/>
  <c r="C30" i="5"/>
  <c r="S69" i="5"/>
  <c r="S213" i="5"/>
  <c r="Q25" i="5"/>
  <c r="Q225" i="5"/>
  <c r="AG225" i="5" s="1"/>
  <c r="R51" i="5"/>
  <c r="R155" i="5"/>
  <c r="R154" i="5" s="1"/>
  <c r="S31" i="5"/>
  <c r="S50" i="5"/>
  <c r="T14" i="5"/>
  <c r="T213" i="5" l="1"/>
  <c r="T105" i="5"/>
  <c r="T121" i="5"/>
  <c r="T87" i="5"/>
  <c r="Q24" i="5"/>
  <c r="Q224" i="5"/>
  <c r="AG224" i="5" s="1"/>
  <c r="U14" i="5"/>
  <c r="T50" i="5"/>
  <c r="T69" i="5"/>
  <c r="T31" i="5"/>
  <c r="U87" i="5" l="1"/>
  <c r="U105" i="5"/>
  <c r="U121" i="5"/>
  <c r="U213" i="5"/>
  <c r="Q23" i="5"/>
  <c r="Q223" i="5"/>
  <c r="AG223" i="5" s="1"/>
  <c r="V14" i="5"/>
  <c r="U31" i="5"/>
  <c r="U50" i="5"/>
  <c r="U69" i="5"/>
  <c r="V213" i="5" l="1"/>
  <c r="V87" i="5"/>
  <c r="V105" i="5"/>
  <c r="V121" i="5"/>
  <c r="Q22" i="5"/>
  <c r="Q222" i="5"/>
  <c r="AG222" i="5" s="1"/>
  <c r="W14" i="5"/>
  <c r="V31" i="5"/>
  <c r="V50" i="5"/>
  <c r="V69" i="5"/>
  <c r="W213" i="5" l="1"/>
  <c r="W87" i="5"/>
  <c r="W105" i="5"/>
  <c r="W121" i="5"/>
  <c r="Q21" i="5"/>
  <c r="Q221" i="5"/>
  <c r="AG221" i="5" s="1"/>
  <c r="X14" i="5"/>
  <c r="W31" i="5"/>
  <c r="W50" i="5"/>
  <c r="W69" i="5"/>
  <c r="X213" i="5" l="1"/>
  <c r="X87" i="5"/>
  <c r="X105" i="5"/>
  <c r="X121" i="5"/>
  <c r="Q20" i="5"/>
  <c r="Q220" i="5"/>
  <c r="AG220" i="5" s="1"/>
  <c r="Y14" i="5"/>
  <c r="X31" i="5"/>
  <c r="X50" i="5"/>
  <c r="X69" i="5"/>
  <c r="Y213" i="5" l="1"/>
  <c r="Y87" i="5"/>
  <c r="Y105" i="5"/>
  <c r="Y121" i="5"/>
  <c r="Q19" i="5"/>
  <c r="Q219" i="5"/>
  <c r="AG219" i="5" s="1"/>
  <c r="Z14" i="5"/>
  <c r="Y31" i="5"/>
  <c r="Y69" i="5"/>
  <c r="Y50" i="5"/>
  <c r="Z213" i="5" l="1"/>
  <c r="Z121" i="5"/>
  <c r="Z105" i="5"/>
  <c r="Z87" i="5"/>
  <c r="Q18" i="5"/>
  <c r="Q218" i="5"/>
  <c r="AG218" i="5" s="1"/>
  <c r="AA14" i="5"/>
  <c r="Z50" i="5"/>
  <c r="Z31" i="5"/>
  <c r="Z69" i="5"/>
  <c r="AA213" i="5" l="1"/>
  <c r="AA121" i="5"/>
  <c r="AA87" i="5"/>
  <c r="AA105" i="5"/>
  <c r="Q17" i="5"/>
  <c r="Q217" i="5"/>
  <c r="AG217" i="5" s="1"/>
  <c r="AB14" i="5"/>
  <c r="AA69" i="5"/>
  <c r="AA31" i="5"/>
  <c r="AA50" i="5"/>
  <c r="AB213" i="5" l="1"/>
  <c r="AB105" i="5"/>
  <c r="AB121" i="5"/>
  <c r="AB87" i="5"/>
  <c r="Q16" i="5"/>
  <c r="Q216" i="5"/>
  <c r="AG216" i="5" s="1"/>
  <c r="AC14" i="5"/>
  <c r="AB50" i="5"/>
  <c r="AB69" i="5"/>
  <c r="AB31" i="5"/>
  <c r="AC213" i="5" l="1"/>
  <c r="AC87" i="5"/>
  <c r="AC105" i="5"/>
  <c r="AC121" i="5"/>
  <c r="Q15" i="5"/>
  <c r="L51" i="5" s="1"/>
  <c r="Q215" i="5"/>
  <c r="AG215" i="5" s="1"/>
  <c r="AG16" i="5"/>
  <c r="AD14" i="5"/>
  <c r="AC31" i="5"/>
  <c r="AC50" i="5"/>
  <c r="AC69" i="5"/>
  <c r="AD213" i="5" l="1"/>
  <c r="AD87" i="5"/>
  <c r="AD105" i="5"/>
  <c r="AD121" i="5"/>
  <c r="Q214" i="5"/>
  <c r="AG214" i="5" s="1"/>
  <c r="AG15" i="5"/>
  <c r="AE14" i="5"/>
  <c r="AD31" i="5"/>
  <c r="AD50" i="5"/>
  <c r="AD69" i="5"/>
  <c r="AE213" i="5" l="1"/>
  <c r="AE87" i="5"/>
  <c r="AE105" i="5"/>
  <c r="AE121" i="5"/>
  <c r="AF14" i="5"/>
  <c r="AE31" i="5"/>
  <c r="AE50" i="5"/>
  <c r="AE69" i="5"/>
  <c r="C31" i="5" l="1"/>
  <c r="G30" i="5" s="1"/>
  <c r="AF87" i="5"/>
  <c r="AG87" i="5" s="1"/>
  <c r="AF105" i="5"/>
  <c r="AG105" i="5" s="1"/>
  <c r="AF121" i="5"/>
  <c r="AG121" i="5" s="1"/>
  <c r="AF213" i="5"/>
  <c r="L50" i="5"/>
  <c r="AF31" i="5"/>
  <c r="AF50" i="5"/>
  <c r="AF69" i="5"/>
  <c r="N14" i="5" l="1"/>
  <c r="G29" i="4"/>
  <c r="AB6" i="4"/>
  <c r="AB7" i="4"/>
  <c r="AE7" i="4" l="1"/>
  <c r="AB8" i="4" s="1"/>
  <c r="J10" i="4" s="1"/>
  <c r="Q21" i="4" l="1"/>
  <c r="F18" i="4"/>
  <c r="M25" i="4"/>
  <c r="K24" i="4"/>
  <c r="C20" i="4"/>
  <c r="N19" i="4"/>
  <c r="M23" i="4"/>
  <c r="J24" i="4"/>
  <c r="F22" i="4"/>
  <c r="E25" i="4"/>
  <c r="H23" i="4"/>
  <c r="K21" i="4"/>
  <c r="K17" i="4"/>
  <c r="B23" i="4"/>
  <c r="N12" i="4"/>
  <c r="P10" i="4"/>
  <c r="J23" i="4"/>
  <c r="E13" i="4"/>
  <c r="H11" i="4"/>
  <c r="Q13" i="4"/>
  <c r="C12" i="4"/>
  <c r="M10" i="4"/>
  <c r="G25" i="4"/>
  <c r="N11" i="4"/>
  <c r="O26" i="4"/>
  <c r="J16" i="4"/>
  <c r="J17" i="4"/>
  <c r="I19" i="4"/>
  <c r="F25" i="4"/>
  <c r="M17" i="4"/>
  <c r="P15" i="4"/>
  <c r="B14" i="4"/>
  <c r="E14" i="4"/>
  <c r="J15" i="4"/>
  <c r="I10" i="4"/>
  <c r="F20" i="4"/>
  <c r="Q10" i="4"/>
  <c r="B22" i="4"/>
  <c r="H14" i="4"/>
  <c r="O25" i="4"/>
  <c r="G10" i="4"/>
  <c r="D18" i="4"/>
  <c r="G16" i="4"/>
  <c r="J14" i="4"/>
  <c r="D15" i="4"/>
  <c r="Q11" i="4"/>
  <c r="N20" i="4"/>
  <c r="H12" i="4"/>
  <c r="P23" i="4"/>
  <c r="K12" i="4"/>
  <c r="E12" i="4"/>
  <c r="Q18" i="4"/>
  <c r="I21" i="4"/>
  <c r="L19" i="4"/>
  <c r="O17" i="4"/>
  <c r="D23" i="4"/>
  <c r="F19" i="4"/>
  <c r="O21" i="4"/>
  <c r="B24" i="4"/>
  <c r="G21" i="4"/>
  <c r="P14" i="4"/>
  <c r="H22" i="4"/>
  <c r="B13" i="4"/>
  <c r="K20" i="4"/>
  <c r="G24" i="4"/>
  <c r="R14" i="4"/>
  <c r="J22" i="4"/>
  <c r="F26" i="4"/>
  <c r="J25" i="4"/>
  <c r="P20" i="4"/>
  <c r="M12" i="4"/>
  <c r="E20" i="4"/>
  <c r="O10" i="4"/>
  <c r="C25" i="4"/>
  <c r="I17" i="4"/>
  <c r="P19" i="4"/>
  <c r="P12" i="4"/>
  <c r="G15" i="4"/>
  <c r="P22" i="4"/>
  <c r="J13" i="4"/>
  <c r="O24" i="4"/>
  <c r="I15" i="4"/>
  <c r="B17" i="4"/>
  <c r="D13" i="4"/>
  <c r="M20" i="4"/>
  <c r="I18" i="4"/>
  <c r="J26" i="4"/>
  <c r="Q17" i="4"/>
  <c r="I25" i="4"/>
  <c r="F14" i="4"/>
  <c r="B12" i="4"/>
  <c r="G23" i="4"/>
  <c r="R13" i="4"/>
  <c r="J21" i="4"/>
  <c r="D12" i="4"/>
  <c r="M19" i="4"/>
  <c r="F10" i="4"/>
  <c r="I11" i="4"/>
  <c r="L13" i="4"/>
  <c r="D21" i="4"/>
  <c r="F21" i="4"/>
  <c r="R10" i="4"/>
  <c r="H18" i="4"/>
  <c r="Q25" i="4"/>
  <c r="E22" i="4"/>
  <c r="B26" i="4"/>
  <c r="J12" i="4"/>
  <c r="F16" i="4"/>
  <c r="B20" i="4"/>
  <c r="O23" i="4"/>
  <c r="L10" i="4"/>
  <c r="I14" i="4"/>
  <c r="E18" i="4"/>
  <c r="E26" i="4"/>
  <c r="L12" i="4"/>
  <c r="H16" i="4"/>
  <c r="D20" i="4"/>
  <c r="Q23" i="4"/>
  <c r="N10" i="4"/>
  <c r="H19" i="4"/>
  <c r="O13" i="4"/>
  <c r="K25" i="4"/>
  <c r="C14" i="4"/>
  <c r="P17" i="4"/>
  <c r="L21" i="4"/>
  <c r="H25" i="4"/>
  <c r="M22" i="4"/>
  <c r="B18" i="4"/>
  <c r="G11" i="4"/>
  <c r="C15" i="4"/>
  <c r="P18" i="4"/>
  <c r="L22" i="4"/>
  <c r="H26" i="4"/>
  <c r="M14" i="4"/>
  <c r="L23" i="4"/>
  <c r="C17" i="4"/>
  <c r="H13" i="4"/>
  <c r="G14" i="4"/>
  <c r="D17" i="4"/>
  <c r="O22" i="4"/>
  <c r="L25" i="4"/>
  <c r="Q12" i="4"/>
  <c r="N15" i="4"/>
  <c r="K18" i="4"/>
  <c r="Q20" i="4"/>
  <c r="N23" i="4"/>
  <c r="K26" i="4"/>
  <c r="P13" i="4"/>
  <c r="M16" i="4"/>
  <c r="J19" i="4"/>
  <c r="H21" i="4"/>
  <c r="E24" i="4"/>
  <c r="C10" i="4"/>
  <c r="R11" i="4"/>
  <c r="O14" i="4"/>
  <c r="L17" i="4"/>
  <c r="I20" i="4"/>
  <c r="F23" i="4"/>
  <c r="C26" i="4"/>
  <c r="I12" i="4"/>
  <c r="E16" i="4"/>
  <c r="C18" i="4"/>
  <c r="P21" i="4"/>
  <c r="M24" i="4"/>
  <c r="K10" i="4"/>
  <c r="J11" i="4"/>
  <c r="F15" i="4"/>
  <c r="B19" i="4"/>
  <c r="G22" i="4"/>
  <c r="D25" i="4"/>
  <c r="L18" i="4"/>
  <c r="D26" i="4"/>
  <c r="O16" i="4"/>
  <c r="E11" i="4"/>
  <c r="N18" i="4"/>
  <c r="C16" i="4"/>
  <c r="I16" i="4"/>
  <c r="G13" i="4"/>
  <c r="M13" i="4"/>
  <c r="E21" i="4"/>
  <c r="G12" i="4"/>
  <c r="E23" i="4"/>
  <c r="K11" i="4"/>
  <c r="C19" i="4"/>
  <c r="L26" i="4"/>
  <c r="F17" i="4"/>
  <c r="B21" i="4"/>
  <c r="M11" i="4"/>
  <c r="E19" i="4"/>
  <c r="N26" i="4"/>
  <c r="Q26" i="4"/>
  <c r="N22" i="4"/>
  <c r="Q16" i="4"/>
  <c r="I24" i="4"/>
  <c r="E15" i="4"/>
  <c r="D14" i="4"/>
  <c r="M21" i="4"/>
  <c r="O12" i="4"/>
  <c r="O20" i="4"/>
  <c r="L24" i="4"/>
  <c r="O15" i="4"/>
  <c r="K19" i="4"/>
  <c r="D10" i="4"/>
  <c r="N17" i="4"/>
  <c r="N25" i="4"/>
  <c r="Q15" i="4"/>
  <c r="I23" i="4"/>
  <c r="D24" i="4"/>
  <c r="H17" i="4"/>
  <c r="Q24" i="4"/>
  <c r="L16" i="4"/>
  <c r="L14" i="4"/>
  <c r="D22" i="4"/>
  <c r="N13" i="4"/>
  <c r="M15" i="4"/>
  <c r="R12" i="4"/>
  <c r="N16" i="4"/>
  <c r="J20" i="4"/>
  <c r="F24" i="4"/>
  <c r="D11" i="4"/>
  <c r="Q14" i="4"/>
  <c r="M18" i="4"/>
  <c r="I22" i="4"/>
  <c r="M26" i="4"/>
  <c r="C13" i="4"/>
  <c r="P16" i="4"/>
  <c r="L20" i="4"/>
  <c r="H24" i="4"/>
  <c r="P11" i="4"/>
  <c r="G20" i="4"/>
  <c r="N14" i="4"/>
  <c r="K14" i="4"/>
  <c r="G18" i="4"/>
  <c r="C22" i="4"/>
  <c r="P25" i="4"/>
  <c r="C24" i="4"/>
  <c r="O11" i="4"/>
  <c r="K15" i="4"/>
  <c r="G19" i="4"/>
  <c r="C23" i="4"/>
  <c r="P26" i="4"/>
  <c r="L15" i="4"/>
  <c r="B25" i="4"/>
  <c r="J18" i="4"/>
  <c r="B11" i="4"/>
  <c r="I13" i="4"/>
  <c r="E17" i="4"/>
  <c r="N24" i="4"/>
  <c r="L11" i="4"/>
  <c r="H15" i="4"/>
  <c r="D19" i="4"/>
  <c r="Q22" i="4"/>
  <c r="E10" i="4"/>
  <c r="K13" i="4"/>
  <c r="G17" i="4"/>
  <c r="C21" i="4"/>
  <c r="P24" i="4"/>
  <c r="F13" i="4"/>
  <c r="N21" i="4"/>
  <c r="D16" i="4"/>
  <c r="F11" i="4"/>
  <c r="B15" i="4"/>
  <c r="O18" i="4"/>
  <c r="K22" i="4"/>
  <c r="G26" i="4"/>
  <c r="H20" i="4"/>
  <c r="F12" i="4"/>
  <c r="B16" i="4"/>
  <c r="O19" i="4"/>
  <c r="K23" i="4"/>
  <c r="H10" i="4"/>
  <c r="K16" i="4"/>
  <c r="I26" i="4"/>
  <c r="Q19" i="4"/>
  <c r="C11" i="4"/>
  <c r="B10" i="4"/>
  <c r="Q107" i="5" l="1"/>
  <c r="AG107" i="5" s="1"/>
  <c r="Q33" i="5"/>
  <c r="AG33" i="5" s="1"/>
  <c r="Q155" i="5"/>
  <c r="AG155" i="5" s="1"/>
  <c r="Q89" i="5"/>
  <c r="AG89" i="5" s="1"/>
  <c r="Q195" i="5"/>
  <c r="AG195" i="5" s="1"/>
  <c r="Q71" i="5"/>
  <c r="AG71" i="5" s="1"/>
  <c r="Q52" i="5"/>
  <c r="AG52" i="5" s="1"/>
  <c r="Q175" i="5"/>
  <c r="AG175" i="5" s="1"/>
  <c r="AG17" i="5"/>
  <c r="Q176" i="5" l="1"/>
  <c r="AG176" i="5" s="1"/>
  <c r="Q156" i="5"/>
  <c r="AG156" i="5" s="1"/>
  <c r="Q196" i="5"/>
  <c r="AG196" i="5" s="1"/>
  <c r="Q34" i="5"/>
  <c r="AG34" i="5" s="1"/>
  <c r="Q108" i="5"/>
  <c r="AG108" i="5" s="1"/>
  <c r="Q90" i="5"/>
  <c r="AG90" i="5" s="1"/>
  <c r="Q72" i="5"/>
  <c r="AG72" i="5" s="1"/>
  <c r="Q53" i="5"/>
  <c r="AG53" i="5" s="1"/>
  <c r="Q32" i="5"/>
  <c r="AG32" i="5" s="1"/>
  <c r="Q70" i="5"/>
  <c r="AG70" i="5" s="1"/>
  <c r="Q194" i="5"/>
  <c r="AG194" i="5" s="1"/>
  <c r="Q88" i="5"/>
  <c r="AG88" i="5" s="1"/>
  <c r="Q51" i="5"/>
  <c r="AG51" i="5" s="1"/>
  <c r="Q174" i="5"/>
  <c r="AG174" i="5" s="1"/>
  <c r="Q154" i="5"/>
  <c r="AG154" i="5" s="1"/>
  <c r="Q106" i="5"/>
  <c r="AG106" i="5" s="1"/>
  <c r="AG18" i="5"/>
  <c r="Q91" i="5" l="1"/>
  <c r="AG91" i="5" s="1"/>
  <c r="Q73" i="5"/>
  <c r="AG73" i="5" s="1"/>
  <c r="Q109" i="5"/>
  <c r="AG109" i="5" s="1"/>
  <c r="Q177" i="5"/>
  <c r="AG177" i="5" s="1"/>
  <c r="Q35" i="5"/>
  <c r="AG35" i="5" s="1"/>
  <c r="Q197" i="5"/>
  <c r="AG197" i="5" s="1"/>
  <c r="Q54" i="5"/>
  <c r="AG54" i="5" s="1"/>
  <c r="AG19" i="5"/>
  <c r="Q157" i="5"/>
  <c r="AG157" i="5" s="1"/>
  <c r="Q110" i="5" l="1"/>
  <c r="AG110" i="5" s="1"/>
  <c r="Q158" i="5"/>
  <c r="AG158" i="5" s="1"/>
  <c r="Q198" i="5"/>
  <c r="AG198" i="5" s="1"/>
  <c r="Q55" i="5"/>
  <c r="AG55" i="5" s="1"/>
  <c r="Q36" i="5"/>
  <c r="AG36" i="5" s="1"/>
  <c r="Q92" i="5"/>
  <c r="AG92" i="5" s="1"/>
  <c r="Q74" i="5"/>
  <c r="AG74" i="5" s="1"/>
  <c r="AG20" i="5"/>
  <c r="Q178" i="5"/>
  <c r="AG178" i="5" s="1"/>
  <c r="Q56" i="5" l="1"/>
  <c r="AG56" i="5" s="1"/>
  <c r="Q159" i="5"/>
  <c r="AG159" i="5" s="1"/>
  <c r="Q111" i="5"/>
  <c r="AG111" i="5" s="1"/>
  <c r="Q37" i="5"/>
  <c r="AG37" i="5" s="1"/>
  <c r="Q199" i="5"/>
  <c r="AG199" i="5" s="1"/>
  <c r="Q179" i="5"/>
  <c r="AG179" i="5" s="1"/>
  <c r="Q75" i="5"/>
  <c r="AG75" i="5" s="1"/>
  <c r="AG21" i="5"/>
  <c r="Q93" i="5"/>
  <c r="AG93" i="5" s="1"/>
  <c r="Q57" i="5" l="1"/>
  <c r="AG57" i="5" s="1"/>
  <c r="Q200" i="5"/>
  <c r="AG200" i="5" s="1"/>
  <c r="Q76" i="5"/>
  <c r="AG76" i="5" s="1"/>
  <c r="Q160" i="5"/>
  <c r="AG160" i="5" s="1"/>
  <c r="Q112" i="5"/>
  <c r="AG112" i="5" s="1"/>
  <c r="Q38" i="5"/>
  <c r="AG38" i="5" s="1"/>
  <c r="Q180" i="5"/>
  <c r="AG180" i="5" s="1"/>
  <c r="Q94" i="5"/>
  <c r="AG94" i="5" s="1"/>
  <c r="AG22" i="5"/>
  <c r="Q39" i="5" l="1"/>
  <c r="AG39" i="5" s="1"/>
  <c r="Q113" i="5"/>
  <c r="AG113" i="5" s="1"/>
  <c r="Q77" i="5"/>
  <c r="AG77" i="5" s="1"/>
  <c r="Q161" i="5"/>
  <c r="AG161" i="5" s="1"/>
  <c r="Q201" i="5"/>
  <c r="AG201" i="5" s="1"/>
  <c r="Q181" i="5"/>
  <c r="AG181" i="5" s="1"/>
  <c r="Q95" i="5"/>
  <c r="AG95" i="5" s="1"/>
  <c r="AG23" i="5"/>
  <c r="Q58" i="5"/>
  <c r="AG58" i="5" s="1"/>
  <c r="Q202" i="5" l="1"/>
  <c r="AG202" i="5" s="1"/>
  <c r="Q59" i="5"/>
  <c r="AG59" i="5" s="1"/>
  <c r="Q40" i="5"/>
  <c r="AG40" i="5" s="1"/>
  <c r="Q78" i="5"/>
  <c r="AG78" i="5" s="1"/>
  <c r="Q114" i="5"/>
  <c r="AG114" i="5" s="1"/>
  <c r="Q96" i="5"/>
  <c r="AG96" i="5" s="1"/>
  <c r="Q182" i="5"/>
  <c r="AG182" i="5" s="1"/>
  <c r="Q162" i="5"/>
  <c r="AG162" i="5" s="1"/>
  <c r="AG24" i="5"/>
  <c r="Q183" i="5" l="1"/>
  <c r="AG183" i="5" s="1"/>
  <c r="Q163" i="5"/>
  <c r="AG163" i="5" s="1"/>
  <c r="Q79" i="5"/>
  <c r="AG79" i="5" s="1"/>
  <c r="Q41" i="5"/>
  <c r="AG41" i="5" s="1"/>
  <c r="Q203" i="5"/>
  <c r="AG203" i="5" s="1"/>
  <c r="AG25" i="5"/>
  <c r="Q97" i="5"/>
  <c r="AG97" i="5" s="1"/>
  <c r="Q60" i="5"/>
  <c r="AG60" i="5" s="1"/>
  <c r="Q115" i="5"/>
  <c r="AG115" i="5" s="1"/>
  <c r="Q61" i="5" l="1"/>
  <c r="AG61" i="5" s="1"/>
  <c r="Q184" i="5"/>
  <c r="AG184" i="5" s="1"/>
  <c r="Q116" i="5"/>
  <c r="AG116" i="5" s="1"/>
  <c r="Q80" i="5"/>
  <c r="AG80" i="5" s="1"/>
  <c r="Q98" i="5"/>
  <c r="AG98" i="5" s="1"/>
  <c r="Q164" i="5"/>
  <c r="AG164" i="5" s="1"/>
  <c r="Q42" i="5"/>
  <c r="AG42" i="5" s="1"/>
  <c r="Q204" i="5"/>
  <c r="AG204" i="5" s="1"/>
  <c r="AG26" i="5"/>
  <c r="Q185" i="5" l="1"/>
  <c r="AG185" i="5" s="1"/>
  <c r="Q81" i="5"/>
  <c r="AG81" i="5" s="1"/>
  <c r="Q62" i="5"/>
  <c r="AG62" i="5" s="1"/>
  <c r="Q117" i="5"/>
  <c r="AG117" i="5" s="1"/>
  <c r="Q165" i="5"/>
  <c r="AG165" i="5" s="1"/>
  <c r="Q99" i="5"/>
  <c r="AG99" i="5" s="1"/>
  <c r="Q43" i="5"/>
  <c r="AG43" i="5" s="1"/>
  <c r="AG27" i="5"/>
  <c r="Q205" i="5"/>
  <c r="AG205" i="5" s="1"/>
  <c r="Q82" i="5" l="1"/>
  <c r="AG82" i="5" s="1"/>
  <c r="Q100" i="5"/>
  <c r="AG100" i="5" s="1"/>
  <c r="Q63" i="5"/>
  <c r="AG63" i="5" s="1"/>
  <c r="Q44" i="5"/>
  <c r="AG44" i="5" s="1"/>
  <c r="Q118" i="5"/>
  <c r="AG118" i="5" s="1"/>
  <c r="Q186" i="5"/>
  <c r="AG186" i="5" s="1"/>
  <c r="Q166" i="5"/>
  <c r="AG166" i="5" s="1"/>
  <c r="Q206" i="5"/>
  <c r="AG206" i="5" s="1"/>
  <c r="AG28" i="5"/>
  <c r="Q83" i="5" l="1"/>
  <c r="AG83" i="5" s="1"/>
  <c r="Q167" i="5"/>
  <c r="AG167" i="5" s="1"/>
  <c r="Q101" i="5"/>
  <c r="AG101" i="5" s="1"/>
  <c r="Q207" i="5"/>
  <c r="AG207" i="5" s="1"/>
  <c r="Q64" i="5"/>
  <c r="AG64" i="5" s="1"/>
  <c r="AG29" i="5"/>
  <c r="Q119" i="5"/>
  <c r="AG119" i="5" s="1"/>
  <c r="Q187" i="5"/>
  <c r="AG187" i="5" s="1"/>
  <c r="Q45" i="5"/>
  <c r="AG45" i="5" s="1"/>
  <c r="Q102" i="5" l="1"/>
  <c r="AG102" i="5" s="1"/>
  <c r="Q120" i="5"/>
  <c r="AG120" i="5" s="1"/>
  <c r="Q65" i="5"/>
  <c r="AG65" i="5" s="1"/>
  <c r="Q84" i="5"/>
  <c r="AG84" i="5" s="1"/>
  <c r="Q208" i="5"/>
  <c r="AG208" i="5" s="1"/>
  <c r="Q46" i="5"/>
  <c r="AG46" i="5" s="1"/>
  <c r="Q168" i="5"/>
  <c r="AG168" i="5" s="1"/>
  <c r="Q188" i="5"/>
  <c r="AG188" i="5" s="1"/>
  <c r="Q130" i="5"/>
  <c r="J27" i="5" l="1" a="1"/>
  <c r="J28" i="5" l="1"/>
  <c r="N29" i="5"/>
  <c r="L27" i="5"/>
  <c r="M28" i="5"/>
  <c r="J29" i="5"/>
  <c r="K27" i="5"/>
  <c r="M29" i="5"/>
  <c r="L28" i="5"/>
  <c r="J27" i="5"/>
  <c r="L29" i="5"/>
  <c r="N27" i="5"/>
  <c r="K28" i="5"/>
  <c r="M27" i="5"/>
  <c r="N28" i="5"/>
  <c r="K29" i="5"/>
  <c r="J33" i="5" l="1" a="1"/>
  <c r="J33" i="5" s="1"/>
  <c r="L33" i="5" l="1"/>
  <c r="K35" i="5"/>
  <c r="J35" i="5"/>
  <c r="L35" i="5"/>
  <c r="K34" i="5"/>
  <c r="K33" i="5"/>
  <c r="J34" i="5"/>
  <c r="L34" i="5"/>
  <c r="M33" i="5" l="1" a="1"/>
  <c r="M34" i="5" s="1"/>
  <c r="O33" i="5" l="1"/>
  <c r="N33" i="5"/>
  <c r="M35" i="5"/>
  <c r="O35" i="5"/>
  <c r="N34" i="5"/>
  <c r="M33" i="5"/>
  <c r="N35" i="5"/>
  <c r="O34" i="5"/>
  <c r="J39" i="5" l="1" a="1"/>
  <c r="J39" i="5" s="1"/>
  <c r="J40" i="5" l="1"/>
  <c r="J45" i="5" s="1"/>
  <c r="J48" i="5" s="1"/>
  <c r="J41" i="5"/>
  <c r="C42" i="5" l="1"/>
  <c r="L45" i="5"/>
  <c r="J50" i="5"/>
  <c r="G52" i="5" l="1"/>
  <c r="D65" i="5"/>
  <c r="D64" i="5"/>
  <c r="D66" i="5"/>
  <c r="D67" i="5"/>
  <c r="D68" i="5"/>
  <c r="C39" i="5"/>
  <c r="C40" i="5" s="1"/>
  <c r="C41" i="5" s="1"/>
  <c r="H64" i="5" l="1"/>
  <c r="H65" i="5"/>
  <c r="H66" i="5"/>
  <c r="H67" i="5"/>
  <c r="H68" i="5"/>
  <c r="G55" i="5"/>
  <c r="C65" i="5"/>
  <c r="C68" i="5"/>
  <c r="C67" i="5"/>
  <c r="C64" i="5"/>
  <c r="C66" i="5"/>
  <c r="M50" i="5"/>
  <c r="M51" i="5"/>
  <c r="AC194" i="5" l="1"/>
  <c r="AC154" i="5"/>
  <c r="W223" i="5"/>
  <c r="W97" i="5"/>
  <c r="T223" i="5"/>
  <c r="T97" i="5"/>
  <c r="Y214" i="5"/>
  <c r="Y88" i="5"/>
  <c r="Y51" i="5"/>
  <c r="Y106" i="5"/>
  <c r="S25" i="4"/>
  <c r="T25" i="4"/>
  <c r="U25" i="4"/>
  <c r="V25" i="4"/>
  <c r="W25" i="4"/>
  <c r="X25" i="4"/>
  <c r="Y25" i="4"/>
  <c r="Z25" i="4"/>
  <c r="AA25" i="4"/>
  <c r="AB25" i="4"/>
  <c r="AC25" i="4"/>
  <c r="AD25" i="4"/>
  <c r="AE25" i="4"/>
  <c r="AD226" i="5"/>
  <c r="AD100" i="5"/>
  <c r="AC204" i="5"/>
  <c r="AC164" i="5"/>
  <c r="U201" i="5"/>
  <c r="U161" i="5"/>
  <c r="AB201" i="5"/>
  <c r="AB161" i="5"/>
  <c r="Y221" i="5"/>
  <c r="Y95" i="5"/>
  <c r="T113" i="5"/>
  <c r="T216" i="5"/>
  <c r="T90" i="5"/>
  <c r="Z115" i="5"/>
  <c r="AD197" i="5"/>
  <c r="AD157" i="5"/>
  <c r="AA223" i="5"/>
  <c r="AA97" i="5"/>
  <c r="AD106" i="5"/>
  <c r="AA29" i="4"/>
  <c r="AF196" i="5"/>
  <c r="AF176" i="5"/>
  <c r="AF203" i="5"/>
  <c r="AF183" i="5"/>
  <c r="V205" i="5"/>
  <c r="V165" i="5"/>
  <c r="AE207" i="5"/>
  <c r="AE167" i="5"/>
  <c r="W205" i="5"/>
  <c r="W165" i="5"/>
  <c r="AC217" i="5"/>
  <c r="AC91" i="5"/>
  <c r="S27" i="4"/>
  <c r="AE27" i="4"/>
  <c r="AD27" i="4"/>
  <c r="AC27" i="4"/>
  <c r="AB27" i="4"/>
  <c r="AA27" i="4"/>
  <c r="Z27" i="4"/>
  <c r="Y27" i="4"/>
  <c r="X27" i="4"/>
  <c r="W27" i="4"/>
  <c r="V27" i="4"/>
  <c r="U27" i="4"/>
  <c r="T27" i="4"/>
  <c r="T60" i="5"/>
  <c r="T115" i="5"/>
  <c r="X205" i="5"/>
  <c r="X165" i="5"/>
  <c r="AD199" i="5"/>
  <c r="AD159" i="5"/>
  <c r="AC223" i="5"/>
  <c r="AC97" i="5"/>
  <c r="AA112" i="5"/>
  <c r="AA57" i="5"/>
  <c r="AA94" i="5"/>
  <c r="AA220" i="5"/>
  <c r="S226" i="5"/>
  <c r="S100" i="5"/>
  <c r="AC226" i="5"/>
  <c r="AC100" i="5"/>
  <c r="AF208" i="5"/>
  <c r="AF188" i="5"/>
  <c r="S206" i="5"/>
  <c r="S166" i="5"/>
  <c r="U225" i="5"/>
  <c r="U99" i="5"/>
  <c r="T196" i="5"/>
  <c r="T156" i="5"/>
  <c r="AA214" i="5"/>
  <c r="AA88" i="5"/>
  <c r="U203" i="5"/>
  <c r="U163" i="5"/>
  <c r="V208" i="5"/>
  <c r="V168" i="5"/>
  <c r="V223" i="5"/>
  <c r="V97" i="5"/>
  <c r="AC214" i="5"/>
  <c r="AC88" i="5"/>
  <c r="W227" i="5"/>
  <c r="W101" i="5"/>
  <c r="R214" i="5"/>
  <c r="R88" i="5"/>
  <c r="AF207" i="5"/>
  <c r="AF187" i="5"/>
  <c r="W198" i="5"/>
  <c r="W158" i="5"/>
  <c r="U218" i="5"/>
  <c r="U92" i="5"/>
  <c r="AD15" i="4"/>
  <c r="AD51" i="5"/>
  <c r="AD88" i="5"/>
  <c r="AD214" i="5"/>
  <c r="AC155" i="5"/>
  <c r="AC195" i="5"/>
  <c r="AB15" i="4"/>
  <c r="X111" i="5"/>
  <c r="X56" i="5"/>
  <c r="X93" i="5"/>
  <c r="X219" i="5"/>
  <c r="AB225" i="5"/>
  <c r="AB99" i="5"/>
  <c r="Z197" i="5"/>
  <c r="Z157" i="5"/>
  <c r="AB200" i="5"/>
  <c r="AB160" i="5"/>
  <c r="W112" i="5"/>
  <c r="Y216" i="5"/>
  <c r="Y90" i="5"/>
  <c r="AC114" i="5"/>
  <c r="S63" i="5"/>
  <c r="S118" i="5"/>
  <c r="R197" i="5"/>
  <c r="R177" i="5"/>
  <c r="S177" i="5"/>
  <c r="X215" i="5"/>
  <c r="X89" i="5"/>
  <c r="AA15" i="4"/>
  <c r="AB219" i="5"/>
  <c r="AB93" i="5"/>
  <c r="AE198" i="5"/>
  <c r="AE158" i="5"/>
  <c r="AA222" i="5"/>
  <c r="AA96" i="5"/>
  <c r="S26" i="4"/>
  <c r="T26" i="4"/>
  <c r="U26" i="4"/>
  <c r="AE26" i="4"/>
  <c r="AD26" i="4"/>
  <c r="AC26" i="4"/>
  <c r="AB26" i="4"/>
  <c r="AA26" i="4"/>
  <c r="Z26" i="4"/>
  <c r="Y26" i="4"/>
  <c r="X26" i="4"/>
  <c r="W26" i="4"/>
  <c r="V26" i="4"/>
  <c r="R215" i="5"/>
  <c r="R89" i="5"/>
  <c r="AB62" i="5"/>
  <c r="AB117" i="5"/>
  <c r="AA72" i="5"/>
  <c r="AA176" i="5"/>
  <c r="Y201" i="5"/>
  <c r="Y161" i="5"/>
  <c r="W57" i="5"/>
  <c r="W94" i="5"/>
  <c r="W220" i="5"/>
  <c r="R201" i="5"/>
  <c r="R181" i="5"/>
  <c r="S181" i="5"/>
  <c r="AD201" i="5"/>
  <c r="AD161" i="5"/>
  <c r="AC59" i="5"/>
  <c r="AC96" i="5"/>
  <c r="AC222" i="5"/>
  <c r="AD119" i="5"/>
  <c r="W204" i="5"/>
  <c r="W164" i="5"/>
  <c r="AC63" i="5"/>
  <c r="AC118" i="5"/>
  <c r="AD221" i="5"/>
  <c r="AD95" i="5"/>
  <c r="AC76" i="5"/>
  <c r="AC180" i="5"/>
  <c r="AD64" i="5"/>
  <c r="AD101" i="5"/>
  <c r="AD227" i="5"/>
  <c r="S175" i="5"/>
  <c r="R175" i="5"/>
  <c r="R195" i="5"/>
  <c r="Z106" i="5"/>
  <c r="V15" i="4"/>
  <c r="AC60" i="5"/>
  <c r="AC115" i="5"/>
  <c r="S71" i="5"/>
  <c r="R71" i="5"/>
  <c r="R107" i="5"/>
  <c r="S202" i="5"/>
  <c r="S162" i="5"/>
  <c r="AE178" i="5"/>
  <c r="AE74" i="5"/>
  <c r="X199" i="5"/>
  <c r="X159" i="5"/>
  <c r="S217" i="5"/>
  <c r="S91" i="5"/>
  <c r="AA59" i="5"/>
  <c r="AA114" i="5"/>
  <c r="S107" i="5"/>
  <c r="AB199" i="5"/>
  <c r="AB159" i="5"/>
  <c r="AE29" i="4"/>
  <c r="T194" i="5"/>
  <c r="T154" i="5"/>
  <c r="Y184" i="5"/>
  <c r="Y80" i="5"/>
  <c r="T109" i="5"/>
  <c r="W29" i="4"/>
  <c r="S70" i="5"/>
  <c r="R70" i="5"/>
  <c r="R106" i="5"/>
  <c r="AF200" i="5"/>
  <c r="AF180" i="5"/>
  <c r="Z226" i="5"/>
  <c r="Z100" i="5"/>
  <c r="U62" i="5"/>
  <c r="U117" i="5"/>
  <c r="S203" i="5"/>
  <c r="S163" i="5"/>
  <c r="Z15" i="4"/>
  <c r="X112" i="5"/>
  <c r="AA219" i="5"/>
  <c r="AA93" i="5"/>
  <c r="AB29" i="4"/>
  <c r="AB217" i="5"/>
  <c r="AB91" i="5"/>
  <c r="U29" i="4"/>
  <c r="V198" i="5"/>
  <c r="V158" i="5"/>
  <c r="AD79" i="5"/>
  <c r="AD183" i="5"/>
  <c r="U188" i="5"/>
  <c r="T29" i="5"/>
  <c r="U84" i="5"/>
  <c r="AA202" i="5"/>
  <c r="AA162" i="5"/>
  <c r="AF222" i="5"/>
  <c r="AF96" i="5"/>
  <c r="S54" i="5"/>
  <c r="S109" i="5"/>
  <c r="R223" i="5"/>
  <c r="R97" i="5"/>
  <c r="V194" i="5"/>
  <c r="V154" i="5"/>
  <c r="AC205" i="5"/>
  <c r="AC165" i="5"/>
  <c r="AD205" i="5"/>
  <c r="AD165" i="5"/>
  <c r="T155" i="5"/>
  <c r="T195" i="5"/>
  <c r="X116" i="5"/>
  <c r="S224" i="5"/>
  <c r="S98" i="5"/>
  <c r="W188" i="5"/>
  <c r="V29" i="5"/>
  <c r="W84" i="5"/>
  <c r="T54" i="5"/>
  <c r="T91" i="5"/>
  <c r="T217" i="5"/>
  <c r="Y53" i="5"/>
  <c r="Y108" i="5"/>
  <c r="Z216" i="5"/>
  <c r="Z90" i="5"/>
  <c r="AB224" i="5"/>
  <c r="AB98" i="5"/>
  <c r="Z63" i="5"/>
  <c r="Z118" i="5"/>
  <c r="Y188" i="5"/>
  <c r="X29" i="5"/>
  <c r="Y84" i="5"/>
  <c r="AA70" i="5"/>
  <c r="AA174" i="5"/>
  <c r="Y206" i="5"/>
  <c r="Y166" i="5"/>
  <c r="Z227" i="5"/>
  <c r="Z101" i="5"/>
  <c r="V219" i="5"/>
  <c r="V93" i="5"/>
  <c r="Y77" i="5"/>
  <c r="Y181" i="5"/>
  <c r="AA84" i="5"/>
  <c r="Z29" i="5"/>
  <c r="AA188" i="5"/>
  <c r="AD58" i="5"/>
  <c r="AD113" i="5"/>
  <c r="X52" i="5"/>
  <c r="X107" i="5"/>
  <c r="W15" i="4"/>
  <c r="X183" i="5"/>
  <c r="X79" i="5"/>
  <c r="AA51" i="5"/>
  <c r="AA106" i="5"/>
  <c r="AC15" i="4"/>
  <c r="W206" i="5"/>
  <c r="W166" i="5"/>
  <c r="S52" i="5"/>
  <c r="S89" i="5"/>
  <c r="S215" i="5"/>
  <c r="S174" i="5"/>
  <c r="R174" i="5"/>
  <c r="R194" i="5"/>
  <c r="AF78" i="5"/>
  <c r="AF114" i="5"/>
  <c r="W60" i="5"/>
  <c r="W115" i="5"/>
  <c r="X177" i="5"/>
  <c r="X73" i="5"/>
  <c r="S79" i="5"/>
  <c r="R79" i="5"/>
  <c r="R115" i="5"/>
  <c r="V155" i="5"/>
  <c r="V195" i="5"/>
  <c r="AA60" i="5"/>
  <c r="AA115" i="5"/>
  <c r="W197" i="5"/>
  <c r="W157" i="5"/>
  <c r="AB79" i="5"/>
  <c r="AB183" i="5"/>
  <c r="AD63" i="5"/>
  <c r="AD118" i="5"/>
  <c r="X208" i="5"/>
  <c r="X168" i="5"/>
  <c r="X61" i="5"/>
  <c r="X98" i="5"/>
  <c r="X224" i="5"/>
  <c r="W109" i="5"/>
  <c r="S61" i="5"/>
  <c r="S116" i="5"/>
  <c r="U15" i="4"/>
  <c r="AD206" i="5"/>
  <c r="AD166" i="5"/>
  <c r="AB196" i="5"/>
  <c r="AB156" i="5"/>
  <c r="T58" i="5"/>
  <c r="T95" i="5"/>
  <c r="T221" i="5"/>
  <c r="AB61" i="5"/>
  <c r="AB116" i="5"/>
  <c r="Y58" i="5"/>
  <c r="Y113" i="5"/>
  <c r="S184" i="5"/>
  <c r="R184" i="5"/>
  <c r="R204" i="5"/>
  <c r="AD84" i="5"/>
  <c r="AC29" i="5"/>
  <c r="AD188" i="5"/>
  <c r="Z60" i="5"/>
  <c r="Z97" i="5"/>
  <c r="Z223" i="5"/>
  <c r="X162" i="5"/>
  <c r="X202" i="5"/>
  <c r="T53" i="5"/>
  <c r="T108" i="5"/>
  <c r="Z64" i="5"/>
  <c r="Z119" i="5"/>
  <c r="U205" i="5"/>
  <c r="U165" i="5"/>
  <c r="AA164" i="5"/>
  <c r="AA204" i="5"/>
  <c r="X84" i="5"/>
  <c r="W29" i="5"/>
  <c r="X188" i="5"/>
  <c r="T199" i="5"/>
  <c r="T159" i="5"/>
  <c r="AB216" i="5"/>
  <c r="AB90" i="5"/>
  <c r="AC54" i="5"/>
  <c r="AC109" i="5"/>
  <c r="U55" i="5"/>
  <c r="U110" i="5"/>
  <c r="S22" i="4"/>
  <c r="T22" i="4"/>
  <c r="U22" i="4"/>
  <c r="V22" i="4"/>
  <c r="W22" i="4"/>
  <c r="X22" i="4"/>
  <c r="Y22" i="4"/>
  <c r="Z22" i="4"/>
  <c r="AA22" i="4"/>
  <c r="AB22" i="4"/>
  <c r="AE22" i="4"/>
  <c r="AD22" i="4"/>
  <c r="AC22" i="4"/>
  <c r="Y198" i="5"/>
  <c r="Y158" i="5"/>
  <c r="S29" i="4"/>
  <c r="S28" i="4"/>
  <c r="AD219" i="5"/>
  <c r="AD93" i="5"/>
  <c r="AF197" i="5"/>
  <c r="AF177" i="5"/>
  <c r="AD225" i="5"/>
  <c r="AD99" i="5"/>
  <c r="AB110" i="5"/>
  <c r="S204" i="5"/>
  <c r="S164" i="5"/>
  <c r="Y207" i="5"/>
  <c r="Y167" i="5"/>
  <c r="AF206" i="5"/>
  <c r="AF186" i="5"/>
  <c r="Z196" i="5"/>
  <c r="Z156" i="5"/>
  <c r="AB222" i="5"/>
  <c r="AB96" i="5"/>
  <c r="AE15" i="4"/>
  <c r="U202" i="5"/>
  <c r="U162" i="5"/>
  <c r="Y29" i="4"/>
  <c r="AC74" i="5"/>
  <c r="AC178" i="5"/>
  <c r="AB221" i="5"/>
  <c r="AB95" i="5"/>
  <c r="AD198" i="5"/>
  <c r="AD158" i="5"/>
  <c r="Y199" i="5"/>
  <c r="Y159" i="5"/>
  <c r="V203" i="5"/>
  <c r="V163" i="5"/>
  <c r="X176" i="5"/>
  <c r="X72" i="5"/>
  <c r="AA208" i="5"/>
  <c r="AA168" i="5"/>
  <c r="T224" i="5"/>
  <c r="T98" i="5"/>
  <c r="V217" i="5"/>
  <c r="V91" i="5"/>
  <c r="AB55" i="5"/>
  <c r="AB92" i="5"/>
  <c r="AB218" i="5"/>
  <c r="AA224" i="5"/>
  <c r="AA98" i="5"/>
  <c r="AB70" i="5"/>
  <c r="AB174" i="5"/>
  <c r="Z184" i="5"/>
  <c r="Z80" i="5"/>
  <c r="V185" i="5"/>
  <c r="V81" i="5"/>
  <c r="Z114" i="5"/>
  <c r="Z215" i="5"/>
  <c r="Z89" i="5"/>
  <c r="S120" i="5"/>
  <c r="AC196" i="5"/>
  <c r="AC156" i="5"/>
  <c r="W54" i="5"/>
  <c r="W91" i="5"/>
  <c r="W217" i="5"/>
  <c r="U196" i="5"/>
  <c r="U156" i="5"/>
  <c r="Z51" i="5"/>
  <c r="Z88" i="5"/>
  <c r="Z214" i="5"/>
  <c r="AF116" i="5"/>
  <c r="U221" i="5"/>
  <c r="U95" i="5"/>
  <c r="AF221" i="5"/>
  <c r="AF95" i="5"/>
  <c r="X15" i="4"/>
  <c r="AA108" i="5"/>
  <c r="R120" i="5"/>
  <c r="AF220" i="5"/>
  <c r="AF94" i="5"/>
  <c r="W179" i="5"/>
  <c r="W75" i="5"/>
  <c r="R224" i="5"/>
  <c r="R98" i="5"/>
  <c r="T218" i="5"/>
  <c r="T92" i="5"/>
  <c r="AC29" i="4"/>
  <c r="Y208" i="5"/>
  <c r="Y168" i="5"/>
  <c r="AE81" i="5"/>
  <c r="AE185" i="5"/>
  <c r="AA206" i="5"/>
  <c r="AA166" i="5"/>
  <c r="U208" i="5"/>
  <c r="U168" i="5"/>
  <c r="W199" i="5"/>
  <c r="W159" i="5"/>
  <c r="S222" i="5"/>
  <c r="S96" i="5"/>
  <c r="W224" i="5"/>
  <c r="W98" i="5"/>
  <c r="Y218" i="5"/>
  <c r="Y92" i="5"/>
  <c r="Y165" i="5"/>
  <c r="Y205" i="5"/>
  <c r="V199" i="5"/>
  <c r="V159" i="5"/>
  <c r="T201" i="5"/>
  <c r="T161" i="5"/>
  <c r="U166" i="5"/>
  <c r="U206" i="5"/>
  <c r="S227" i="5"/>
  <c r="S101" i="5"/>
  <c r="V207" i="5"/>
  <c r="V167" i="5"/>
  <c r="AA228" i="5"/>
  <c r="AA102" i="5"/>
  <c r="V60" i="5"/>
  <c r="V115" i="5"/>
  <c r="W64" i="5"/>
  <c r="W119" i="5"/>
  <c r="AB54" i="5"/>
  <c r="AB109" i="5"/>
  <c r="AE219" i="5"/>
  <c r="AE93" i="5"/>
  <c r="S84" i="5"/>
  <c r="R84" i="5"/>
  <c r="R102" i="5"/>
  <c r="R228" i="5"/>
  <c r="AF76" i="5"/>
  <c r="AF112" i="5"/>
  <c r="W183" i="5"/>
  <c r="W79" i="5"/>
  <c r="AF80" i="5"/>
  <c r="AF98" i="5"/>
  <c r="AF224" i="5"/>
  <c r="U58" i="5"/>
  <c r="U113" i="5"/>
  <c r="V118" i="5"/>
  <c r="AA53" i="5"/>
  <c r="AA90" i="5"/>
  <c r="AA216" i="5"/>
  <c r="V160" i="5"/>
  <c r="V200" i="5"/>
  <c r="Z202" i="5"/>
  <c r="Z162" i="5"/>
  <c r="S80" i="5"/>
  <c r="R80" i="5"/>
  <c r="R116" i="5"/>
  <c r="AE197" i="5"/>
  <c r="AE157" i="5"/>
  <c r="AE205" i="5"/>
  <c r="AE165" i="5"/>
  <c r="Z53" i="5"/>
  <c r="Z108" i="5"/>
  <c r="U109" i="5"/>
  <c r="S115" i="5"/>
  <c r="U72" i="5"/>
  <c r="U176" i="5"/>
  <c r="AE110" i="5"/>
  <c r="T157" i="5"/>
  <c r="T197" i="5"/>
  <c r="AE196" i="5"/>
  <c r="AE156" i="5"/>
  <c r="W61" i="5"/>
  <c r="W116" i="5"/>
  <c r="AF205" i="5"/>
  <c r="AF185" i="5"/>
  <c r="AC228" i="5"/>
  <c r="AC102" i="5"/>
  <c r="Y196" i="5"/>
  <c r="Y156" i="5"/>
  <c r="V164" i="5"/>
  <c r="V204" i="5"/>
  <c r="AB53" i="5"/>
  <c r="AB108" i="5"/>
  <c r="V181" i="5"/>
  <c r="V77" i="5"/>
  <c r="V63" i="5"/>
  <c r="V100" i="5"/>
  <c r="V226" i="5"/>
  <c r="AB77" i="5"/>
  <c r="AB181" i="5"/>
  <c r="AB83" i="5"/>
  <c r="AB187" i="5"/>
  <c r="X29" i="4"/>
  <c r="R208" i="5"/>
  <c r="R188" i="5"/>
  <c r="S188" i="5"/>
  <c r="Z77" i="5"/>
  <c r="Z181" i="5"/>
  <c r="V221" i="5"/>
  <c r="V95" i="5"/>
  <c r="T15" i="4"/>
  <c r="U54" i="5"/>
  <c r="U91" i="5"/>
  <c r="U217" i="5"/>
  <c r="S60" i="5"/>
  <c r="S97" i="5"/>
  <c r="S223" i="5"/>
  <c r="V54" i="5"/>
  <c r="V109" i="5"/>
  <c r="X200" i="5"/>
  <c r="X160" i="5"/>
  <c r="AC199" i="5"/>
  <c r="AC159" i="5"/>
  <c r="AD110" i="5"/>
  <c r="AD62" i="5"/>
  <c r="AD117" i="5"/>
  <c r="U73" i="5"/>
  <c r="U177" i="5"/>
  <c r="W203" i="5"/>
  <c r="W163" i="5"/>
  <c r="AE18" i="4"/>
  <c r="AD18" i="4"/>
  <c r="AC18" i="4"/>
  <c r="AB18" i="4"/>
  <c r="AA18" i="4"/>
  <c r="Z18" i="4"/>
  <c r="Y18" i="4"/>
  <c r="X18" i="4"/>
  <c r="W18" i="4"/>
  <c r="V18" i="4"/>
  <c r="U18" i="4"/>
  <c r="T18" i="4"/>
  <c r="S18" i="4"/>
  <c r="X216" i="5"/>
  <c r="X90" i="5"/>
  <c r="AE180" i="5"/>
  <c r="AE76" i="5"/>
  <c r="X184" i="5"/>
  <c r="X80" i="5"/>
  <c r="T208" i="5"/>
  <c r="T168" i="5"/>
  <c r="T205" i="5"/>
  <c r="T165" i="5"/>
  <c r="Z178" i="5"/>
  <c r="Z74" i="5"/>
  <c r="AA61" i="5"/>
  <c r="AA116" i="5"/>
  <c r="AA218" i="5"/>
  <c r="AA92" i="5"/>
  <c r="X113" i="5"/>
  <c r="AB56" i="5"/>
  <c r="AB111" i="5"/>
  <c r="Z198" i="5"/>
  <c r="Z158" i="5"/>
  <c r="AB203" i="5"/>
  <c r="AB163" i="5"/>
  <c r="AB180" i="5"/>
  <c r="AB76" i="5"/>
  <c r="S21" i="4"/>
  <c r="T21" i="4"/>
  <c r="AE21" i="4"/>
  <c r="AD21" i="4"/>
  <c r="AC21" i="4"/>
  <c r="AB21" i="4"/>
  <c r="AA21" i="4"/>
  <c r="Z21" i="4"/>
  <c r="Y21" i="4"/>
  <c r="X21" i="4"/>
  <c r="W21" i="4"/>
  <c r="V21" i="4"/>
  <c r="U21" i="4"/>
  <c r="Y200" i="5"/>
  <c r="Y160" i="5"/>
  <c r="V206" i="5"/>
  <c r="V166" i="5"/>
  <c r="AC117" i="5"/>
  <c r="AB188" i="5"/>
  <c r="AA29" i="5"/>
  <c r="AB84" i="5"/>
  <c r="U198" i="5"/>
  <c r="U158" i="5"/>
  <c r="R206" i="5"/>
  <c r="R186" i="5"/>
  <c r="S186" i="5"/>
  <c r="AC72" i="5"/>
  <c r="AC176" i="5"/>
  <c r="Y162" i="5"/>
  <c r="Y202" i="5"/>
  <c r="X16" i="4"/>
  <c r="W16" i="4"/>
  <c r="V16" i="4"/>
  <c r="U16" i="4"/>
  <c r="T16" i="4"/>
  <c r="S16" i="4"/>
  <c r="S15" i="4"/>
  <c r="Z29" i="4"/>
  <c r="AA55" i="5"/>
  <c r="AA110" i="5"/>
  <c r="W177" i="5"/>
  <c r="W73" i="5"/>
  <c r="T55" i="5"/>
  <c r="T110" i="5"/>
  <c r="V58" i="5"/>
  <c r="V113" i="5"/>
  <c r="AD184" i="5"/>
  <c r="AD80" i="5"/>
  <c r="AD55" i="5"/>
  <c r="AD92" i="5"/>
  <c r="AD218" i="5"/>
  <c r="T158" i="5"/>
  <c r="T198" i="5"/>
  <c r="Y76" i="5"/>
  <c r="Y180" i="5"/>
  <c r="X196" i="5"/>
  <c r="X156" i="5"/>
  <c r="X53" i="5"/>
  <c r="X108" i="5"/>
  <c r="U204" i="5"/>
  <c r="U164" i="5"/>
  <c r="AA198" i="5"/>
  <c r="AA158" i="5"/>
  <c r="W111" i="5"/>
  <c r="AA195" i="5"/>
  <c r="AE24" i="4"/>
  <c r="AD24" i="4"/>
  <c r="AC24" i="4"/>
  <c r="AB24" i="4"/>
  <c r="AA24" i="4"/>
  <c r="Z24" i="4"/>
  <c r="Y24" i="4"/>
  <c r="X24" i="4"/>
  <c r="W24" i="4"/>
  <c r="V24" i="4"/>
  <c r="U24" i="4"/>
  <c r="T24" i="4"/>
  <c r="S24" i="4"/>
  <c r="U228" i="5"/>
  <c r="U102" i="5"/>
  <c r="V75" i="5"/>
  <c r="V179" i="5"/>
  <c r="AB228" i="5"/>
  <c r="AB102" i="5"/>
  <c r="Z194" i="5"/>
  <c r="Z154" i="5"/>
  <c r="AA56" i="5"/>
  <c r="AA111" i="5"/>
  <c r="AE16" i="4"/>
  <c r="AD16" i="4"/>
  <c r="AC16" i="4"/>
  <c r="AB16" i="4"/>
  <c r="AA16" i="4"/>
  <c r="Z16" i="4"/>
  <c r="Y16" i="4"/>
  <c r="Y15" i="4"/>
  <c r="Z224" i="5"/>
  <c r="Z98" i="5"/>
  <c r="AC84" i="5"/>
  <c r="AB29" i="5"/>
  <c r="AC188" i="5"/>
  <c r="X58" i="5"/>
  <c r="X95" i="5"/>
  <c r="X221" i="5"/>
  <c r="AE112" i="5"/>
  <c r="AC78" i="5"/>
  <c r="AC182" i="5"/>
  <c r="Y75" i="5"/>
  <c r="Y179" i="5"/>
  <c r="AA161" i="5"/>
  <c r="AA201" i="5"/>
  <c r="Y224" i="5"/>
  <c r="Y98" i="5"/>
  <c r="W81" i="5"/>
  <c r="W185" i="5"/>
  <c r="AC62" i="5"/>
  <c r="AC99" i="5"/>
  <c r="AC225" i="5"/>
  <c r="AD72" i="5"/>
  <c r="AD176" i="5"/>
  <c r="V177" i="5"/>
  <c r="V73" i="5"/>
  <c r="R227" i="5"/>
  <c r="R101" i="5"/>
  <c r="T188" i="5"/>
  <c r="S29" i="5"/>
  <c r="T84" i="5"/>
  <c r="AC113" i="5"/>
  <c r="AB157" i="5"/>
  <c r="AB197" i="5"/>
  <c r="AC108" i="5"/>
  <c r="AE199" i="5"/>
  <c r="AE159" i="5"/>
  <c r="AA227" i="5"/>
  <c r="AA101" i="5"/>
  <c r="AA196" i="5"/>
  <c r="AA156" i="5"/>
  <c r="W207" i="5"/>
  <c r="W167" i="5"/>
  <c r="AB58" i="5"/>
  <c r="AB113" i="5"/>
  <c r="AA178" i="5"/>
  <c r="AA74" i="5"/>
  <c r="S216" i="5"/>
  <c r="S90" i="5"/>
  <c r="AB112" i="5"/>
  <c r="AE23" i="4"/>
  <c r="AD23" i="4"/>
  <c r="AC23" i="4"/>
  <c r="AB23" i="4"/>
  <c r="AA23" i="4"/>
  <c r="Z23" i="4"/>
  <c r="Y23" i="4"/>
  <c r="X23" i="4"/>
  <c r="W23" i="4"/>
  <c r="V23" i="4"/>
  <c r="U23" i="4"/>
  <c r="T23" i="4"/>
  <c r="S23" i="4"/>
  <c r="S59" i="5"/>
  <c r="S114" i="5"/>
  <c r="X161" i="5"/>
  <c r="X201" i="5"/>
  <c r="U178" i="5"/>
  <c r="U74" i="5"/>
  <c r="X197" i="5"/>
  <c r="X157" i="5"/>
  <c r="AA73" i="5"/>
  <c r="AA177" i="5"/>
  <c r="S20" i="4"/>
  <c r="AE20" i="4"/>
  <c r="AD20" i="4"/>
  <c r="AC20" i="4"/>
  <c r="AB20" i="4"/>
  <c r="AA20" i="4"/>
  <c r="Z20" i="4"/>
  <c r="Y20" i="4"/>
  <c r="X20" i="4"/>
  <c r="W20" i="4"/>
  <c r="V20" i="4"/>
  <c r="U20" i="4"/>
  <c r="T20" i="4"/>
  <c r="R222" i="5"/>
  <c r="R96" i="5"/>
  <c r="AC65" i="5"/>
  <c r="AC120" i="5"/>
  <c r="W56" i="5"/>
  <c r="W93" i="5"/>
  <c r="W219" i="5"/>
  <c r="Y55" i="5"/>
  <c r="Y110" i="5"/>
  <c r="R216" i="5"/>
  <c r="R90" i="5"/>
  <c r="S182" i="5"/>
  <c r="R182" i="5"/>
  <c r="R202" i="5"/>
  <c r="Z217" i="5"/>
  <c r="Z91" i="5"/>
  <c r="AC51" i="5"/>
  <c r="AC106" i="5"/>
  <c r="X203" i="5"/>
  <c r="X163" i="5"/>
  <c r="X57" i="5"/>
  <c r="X94" i="5"/>
  <c r="X220" i="5"/>
  <c r="AF77" i="5"/>
  <c r="AF113" i="5"/>
  <c r="AC179" i="5"/>
  <c r="AC75" i="5"/>
  <c r="Z15" i="5"/>
  <c r="Z155" i="5"/>
  <c r="Z195" i="5"/>
  <c r="V56" i="5"/>
  <c r="V111" i="5"/>
  <c r="Y71" i="5"/>
  <c r="Y175" i="5"/>
  <c r="V188" i="5"/>
  <c r="U29" i="5"/>
  <c r="V84" i="5"/>
  <c r="Z61" i="5"/>
  <c r="Z116" i="5"/>
  <c r="AA77" i="5"/>
  <c r="AA181" i="5"/>
  <c r="AE57" i="5"/>
  <c r="AE94" i="5"/>
  <c r="AE220" i="5"/>
  <c r="AB65" i="5"/>
  <c r="AB120" i="5"/>
  <c r="U197" i="5"/>
  <c r="U157" i="5"/>
  <c r="AC53" i="5"/>
  <c r="AC90" i="5"/>
  <c r="AC216" i="5"/>
  <c r="AE56" i="5"/>
  <c r="AE111" i="5"/>
  <c r="Y61" i="5"/>
  <c r="Y116" i="5"/>
  <c r="U28" i="4"/>
  <c r="T28" i="4"/>
  <c r="T29" i="4"/>
  <c r="AD56" i="5"/>
  <c r="AD111" i="5"/>
  <c r="AC157" i="5"/>
  <c r="AC197" i="5"/>
  <c r="Z84" i="5"/>
  <c r="Y29" i="5"/>
  <c r="Z188" i="5"/>
  <c r="AC58" i="5"/>
  <c r="AC95" i="5"/>
  <c r="AC221" i="5"/>
  <c r="AD178" i="5"/>
  <c r="AD74" i="5"/>
  <c r="AC28" i="4"/>
  <c r="AB28" i="4"/>
  <c r="AA28" i="4"/>
  <c r="Z28" i="4"/>
  <c r="Y28" i="4"/>
  <c r="X28" i="4"/>
  <c r="W28" i="4"/>
  <c r="V28" i="4"/>
  <c r="V29" i="4"/>
  <c r="AD174" i="5"/>
  <c r="AC15" i="5"/>
  <c r="AD70" i="5"/>
  <c r="AE55" i="5"/>
  <c r="AE92" i="5"/>
  <c r="AE218" i="5"/>
  <c r="AA64" i="5"/>
  <c r="AA119" i="5"/>
  <c r="T228" i="5"/>
  <c r="T102" i="5"/>
  <c r="Z159" i="5"/>
  <c r="Z199" i="5"/>
  <c r="AB57" i="5"/>
  <c r="AB94" i="5"/>
  <c r="AB220" i="5"/>
  <c r="AF204" i="5"/>
  <c r="AF184" i="5"/>
  <c r="Z208" i="5"/>
  <c r="Z168" i="5"/>
  <c r="T61" i="5"/>
  <c r="T116" i="5"/>
  <c r="Y176" i="5"/>
  <c r="Y72" i="5"/>
  <c r="V201" i="5"/>
  <c r="V161" i="5"/>
  <c r="V225" i="5"/>
  <c r="V99" i="5"/>
  <c r="AA15" i="5"/>
  <c r="AA155" i="5"/>
  <c r="AA154" i="5"/>
  <c r="AA194" i="5"/>
  <c r="S180" i="5"/>
  <c r="R180" i="5"/>
  <c r="R200" i="5"/>
  <c r="Z59" i="5"/>
  <c r="Z96" i="5"/>
  <c r="Z222" i="5"/>
  <c r="AE84" i="5"/>
  <c r="AD29" i="5"/>
  <c r="AE188" i="5"/>
  <c r="T117" i="5"/>
  <c r="V62" i="5"/>
  <c r="V117" i="5"/>
  <c r="X207" i="5"/>
  <c r="X167" i="5"/>
  <c r="AB177" i="5"/>
  <c r="AB73" i="5"/>
  <c r="S72" i="5"/>
  <c r="R72" i="5"/>
  <c r="R108" i="5"/>
  <c r="AA117" i="5"/>
  <c r="U184" i="5"/>
  <c r="U80" i="5"/>
  <c r="T204" i="5"/>
  <c r="T164" i="5"/>
  <c r="AF226" i="5"/>
  <c r="AF100" i="5"/>
  <c r="V228" i="5"/>
  <c r="V102" i="5"/>
  <c r="S201" i="5"/>
  <c r="S161" i="5"/>
  <c r="AA197" i="5"/>
  <c r="AA157" i="5"/>
  <c r="Y227" i="5"/>
  <c r="Y101" i="5"/>
  <c r="AD115" i="5"/>
  <c r="T226" i="5"/>
  <c r="T100" i="5"/>
  <c r="W80" i="5"/>
  <c r="W184" i="5"/>
  <c r="Z201" i="5"/>
  <c r="Z161" i="5"/>
  <c r="W108" i="5"/>
  <c r="V214" i="5"/>
  <c r="V88" i="5"/>
  <c r="U219" i="5"/>
  <c r="U93" i="5"/>
  <c r="AA109" i="5"/>
  <c r="T215" i="5"/>
  <c r="T89" i="5"/>
  <c r="S225" i="5"/>
  <c r="S99" i="5"/>
  <c r="Y220" i="5"/>
  <c r="Y94" i="5"/>
  <c r="Z200" i="5"/>
  <c r="Z160" i="5"/>
  <c r="V197" i="5"/>
  <c r="V157" i="5"/>
  <c r="Z52" i="5"/>
  <c r="Z107" i="5"/>
  <c r="U65" i="5"/>
  <c r="U120" i="5"/>
  <c r="AD71" i="5"/>
  <c r="AD175" i="5"/>
  <c r="T62" i="5"/>
  <c r="T99" i="5"/>
  <c r="T225" i="5"/>
  <c r="AB59" i="5"/>
  <c r="AB114" i="5"/>
  <c r="S53" i="5"/>
  <c r="S108" i="5"/>
  <c r="S111" i="5"/>
  <c r="AC111" i="5"/>
  <c r="V216" i="5"/>
  <c r="V90" i="5"/>
  <c r="W194" i="5"/>
  <c r="W154" i="5"/>
  <c r="V114" i="5"/>
  <c r="Z73" i="5"/>
  <c r="Z177" i="5"/>
  <c r="S197" i="5"/>
  <c r="S157" i="5"/>
  <c r="AA113" i="5"/>
  <c r="AE223" i="5"/>
  <c r="AE97" i="5"/>
  <c r="AD228" i="5"/>
  <c r="AD102" i="5"/>
  <c r="AE200" i="5"/>
  <c r="AE160" i="5"/>
  <c r="X120" i="5"/>
  <c r="W53" i="5"/>
  <c r="W90" i="5"/>
  <c r="W216" i="5"/>
  <c r="T71" i="5"/>
  <c r="T175" i="5"/>
  <c r="AA54" i="5"/>
  <c r="AA91" i="5"/>
  <c r="AA217" i="5"/>
  <c r="AC184" i="5"/>
  <c r="AC80" i="5"/>
  <c r="X218" i="5"/>
  <c r="X92" i="5"/>
  <c r="AE181" i="5"/>
  <c r="AE77" i="5"/>
  <c r="T202" i="5"/>
  <c r="T162" i="5"/>
  <c r="S64" i="5"/>
  <c r="S119" i="5"/>
  <c r="S56" i="5"/>
  <c r="S93" i="5"/>
  <c r="S219" i="5"/>
  <c r="AC56" i="5"/>
  <c r="AC93" i="5"/>
  <c r="AC219" i="5"/>
  <c r="Z206" i="5"/>
  <c r="Z166" i="5"/>
  <c r="Z83" i="5"/>
  <c r="Z187" i="5"/>
  <c r="W215" i="5"/>
  <c r="W89" i="5"/>
  <c r="U181" i="5"/>
  <c r="U77" i="5"/>
  <c r="AF119" i="5"/>
  <c r="Y194" i="5"/>
  <c r="Y154" i="5"/>
  <c r="AA58" i="5"/>
  <c r="AA95" i="5"/>
  <c r="AA221" i="5"/>
  <c r="V76" i="5"/>
  <c r="V180" i="5"/>
  <c r="V218" i="5"/>
  <c r="V92" i="5"/>
  <c r="AE60" i="5"/>
  <c r="AE115" i="5"/>
  <c r="X65" i="5"/>
  <c r="X102" i="5"/>
  <c r="X228" i="5"/>
  <c r="W174" i="5"/>
  <c r="W70" i="5"/>
  <c r="S156" i="5"/>
  <c r="S196" i="5"/>
  <c r="AB165" i="5"/>
  <c r="AB205" i="5"/>
  <c r="AE107" i="5"/>
  <c r="AD162" i="5"/>
  <c r="AD202" i="5"/>
  <c r="V78" i="5"/>
  <c r="V182" i="5"/>
  <c r="AE52" i="5"/>
  <c r="AE89" i="5"/>
  <c r="AE215" i="5"/>
  <c r="Z180" i="5"/>
  <c r="Z76" i="5"/>
  <c r="AB215" i="5"/>
  <c r="AB89" i="5"/>
  <c r="T78" i="5"/>
  <c r="T182" i="5"/>
  <c r="AA65" i="5"/>
  <c r="AA120" i="5"/>
  <c r="S65" i="5"/>
  <c r="S102" i="5"/>
  <c r="S228" i="5"/>
  <c r="Z54" i="5"/>
  <c r="Z109" i="5"/>
  <c r="AD60" i="5"/>
  <c r="AD97" i="5"/>
  <c r="AD223" i="5"/>
  <c r="U160" i="5"/>
  <c r="U200" i="5"/>
  <c r="AE194" i="5"/>
  <c r="AE154" i="5"/>
  <c r="AE155" i="5"/>
  <c r="AE195" i="5"/>
  <c r="U183" i="5"/>
  <c r="U79" i="5"/>
  <c r="S23" i="5"/>
  <c r="S78" i="5"/>
  <c r="R78" i="5"/>
  <c r="R114" i="5"/>
  <c r="V59" i="5"/>
  <c r="V96" i="5"/>
  <c r="V222" i="5"/>
  <c r="W176" i="5"/>
  <c r="W72" i="5"/>
  <c r="X214" i="5"/>
  <c r="X88" i="5"/>
  <c r="AD217" i="5"/>
  <c r="AD91" i="5"/>
  <c r="AF83" i="5"/>
  <c r="AF101" i="5"/>
  <c r="AF227" i="5"/>
  <c r="AE80" i="5"/>
  <c r="AE184" i="5"/>
  <c r="X185" i="5"/>
  <c r="X81" i="5"/>
  <c r="W181" i="5"/>
  <c r="W77" i="5"/>
  <c r="Y114" i="5"/>
  <c r="Z110" i="5"/>
  <c r="V55" i="5"/>
  <c r="V110" i="5"/>
  <c r="S83" i="5"/>
  <c r="R83" i="5"/>
  <c r="R119" i="5"/>
  <c r="U215" i="5"/>
  <c r="U89" i="5"/>
  <c r="AD185" i="5"/>
  <c r="AD81" i="5"/>
  <c r="V178" i="5"/>
  <c r="V74" i="5"/>
  <c r="U216" i="5"/>
  <c r="U90" i="5"/>
  <c r="AC116" i="5"/>
  <c r="R218" i="5"/>
  <c r="R92" i="5"/>
  <c r="AF106" i="5"/>
  <c r="X82" i="5"/>
  <c r="X186" i="5"/>
  <c r="AE225" i="5"/>
  <c r="AE99" i="5"/>
  <c r="U53" i="5"/>
  <c r="U108" i="5"/>
  <c r="X55" i="5"/>
  <c r="X110" i="5"/>
  <c r="R196" i="5"/>
  <c r="R176" i="5"/>
  <c r="S176" i="5"/>
  <c r="V162" i="5"/>
  <c r="V202" i="5"/>
  <c r="Z174" i="5"/>
  <c r="Z70" i="5"/>
  <c r="Y59" i="5"/>
  <c r="Y96" i="5"/>
  <c r="Y222" i="5"/>
  <c r="Z55" i="5"/>
  <c r="Z92" i="5"/>
  <c r="Z218" i="5"/>
  <c r="W74" i="5"/>
  <c r="W178" i="5"/>
  <c r="AC71" i="5"/>
  <c r="AC175" i="5"/>
  <c r="AC110" i="5"/>
  <c r="AF70" i="5"/>
  <c r="AF88" i="5"/>
  <c r="AF214" i="5"/>
  <c r="U52" i="5"/>
  <c r="U107" i="5"/>
  <c r="AC166" i="5"/>
  <c r="AC206" i="5"/>
  <c r="U159" i="5"/>
  <c r="U199" i="5"/>
  <c r="AA80" i="5"/>
  <c r="AA184" i="5"/>
  <c r="R113" i="5"/>
  <c r="X206" i="5"/>
  <c r="X166" i="5"/>
  <c r="AB186" i="5"/>
  <c r="AB82" i="5"/>
  <c r="AA183" i="5"/>
  <c r="AA79" i="5"/>
  <c r="V83" i="5"/>
  <c r="V187" i="5"/>
  <c r="AC61" i="5"/>
  <c r="AC98" i="5"/>
  <c r="AC224" i="5"/>
  <c r="AE28" i="4"/>
  <c r="AD28" i="4"/>
  <c r="AD29" i="4"/>
  <c r="T186" i="5"/>
  <c r="T82" i="5"/>
  <c r="AE119" i="5"/>
  <c r="R112" i="5"/>
  <c r="W78" i="5"/>
  <c r="W182" i="5"/>
  <c r="U175" i="5"/>
  <c r="U71" i="5"/>
  <c r="S208" i="5"/>
  <c r="S168" i="5"/>
  <c r="AE73" i="5"/>
  <c r="AE177" i="5"/>
  <c r="X195" i="5"/>
  <c r="AE62" i="5"/>
  <c r="AE117" i="5"/>
  <c r="Y178" i="5"/>
  <c r="Y74" i="5"/>
  <c r="V196" i="5"/>
  <c r="V156" i="5"/>
  <c r="Y219" i="5"/>
  <c r="Y93" i="5"/>
  <c r="Y120" i="5"/>
  <c r="Z111" i="5"/>
  <c r="S194" i="5"/>
  <c r="S154" i="5"/>
  <c r="AF115" i="5"/>
  <c r="AC55" i="5"/>
  <c r="AC92" i="5"/>
  <c r="AC218" i="5"/>
  <c r="V175" i="5"/>
  <c r="V71" i="5"/>
  <c r="AF110" i="5"/>
  <c r="Z165" i="5"/>
  <c r="Z205" i="5"/>
  <c r="S77" i="5"/>
  <c r="R77" i="5"/>
  <c r="R95" i="5"/>
  <c r="R221" i="5"/>
  <c r="AA167" i="5"/>
  <c r="AA207" i="5"/>
  <c r="AA199" i="5"/>
  <c r="AA159" i="5"/>
  <c r="Z164" i="5"/>
  <c r="Z204" i="5"/>
  <c r="V224" i="5"/>
  <c r="V98" i="5"/>
  <c r="X175" i="5"/>
  <c r="X71" i="5"/>
  <c r="Y15" i="5"/>
  <c r="Y155" i="5"/>
  <c r="Y195" i="5"/>
  <c r="AE17" i="4"/>
  <c r="AD17" i="4"/>
  <c r="AC17" i="4"/>
  <c r="AB17" i="4"/>
  <c r="AA17" i="4"/>
  <c r="Z17" i="4"/>
  <c r="Y17" i="4"/>
  <c r="X17" i="4"/>
  <c r="W17" i="4"/>
  <c r="V17" i="4"/>
  <c r="U17" i="4"/>
  <c r="T17" i="4"/>
  <c r="S17" i="4"/>
  <c r="AD196" i="5"/>
  <c r="AD156" i="5"/>
  <c r="S214" i="5"/>
  <c r="S88" i="5"/>
  <c r="Z175" i="5"/>
  <c r="Z71" i="5"/>
  <c r="AF117" i="5"/>
  <c r="Z113" i="5"/>
  <c r="S167" i="5"/>
  <c r="S207" i="5"/>
  <c r="AD203" i="5"/>
  <c r="AD163" i="5"/>
  <c r="AE64" i="5"/>
  <c r="AE101" i="5"/>
  <c r="AE227" i="5"/>
  <c r="S76" i="5"/>
  <c r="R76" i="5"/>
  <c r="R94" i="5"/>
  <c r="R220" i="5"/>
  <c r="AB223" i="5"/>
  <c r="AB97" i="5"/>
  <c r="R118" i="5"/>
  <c r="X155" i="5"/>
  <c r="X154" i="5"/>
  <c r="X194" i="5"/>
  <c r="T219" i="5"/>
  <c r="T93" i="5"/>
  <c r="AE71" i="5"/>
  <c r="AE175" i="5"/>
  <c r="W71" i="5"/>
  <c r="W175" i="5"/>
  <c r="AA83" i="5"/>
  <c r="AA187" i="5"/>
  <c r="Y65" i="5"/>
  <c r="Y102" i="5"/>
  <c r="Y228" i="5"/>
  <c r="Z56" i="5"/>
  <c r="Z93" i="5"/>
  <c r="Z219" i="5"/>
  <c r="V70" i="5"/>
  <c r="V174" i="5"/>
  <c r="S155" i="5"/>
  <c r="S195" i="5"/>
  <c r="W118" i="5"/>
  <c r="Y115" i="5"/>
  <c r="V15" i="5"/>
  <c r="V51" i="5"/>
  <c r="V106" i="5"/>
  <c r="AC119" i="5"/>
  <c r="AF74" i="5"/>
  <c r="AF92" i="5"/>
  <c r="AF218" i="5"/>
  <c r="Y64" i="5"/>
  <c r="Y119" i="5"/>
  <c r="S27" i="5"/>
  <c r="S82" i="5"/>
  <c r="R82" i="5"/>
  <c r="R100" i="5"/>
  <c r="R226" i="5"/>
  <c r="V80" i="5"/>
  <c r="V184" i="5"/>
  <c r="U214" i="5"/>
  <c r="U88" i="5"/>
  <c r="W156" i="5"/>
  <c r="W196" i="5"/>
  <c r="AD187" i="5"/>
  <c r="AD83" i="5"/>
  <c r="W82" i="5"/>
  <c r="W186" i="5"/>
  <c r="AA62" i="5"/>
  <c r="AA99" i="5"/>
  <c r="AA225" i="5"/>
  <c r="V72" i="5"/>
  <c r="V176" i="5"/>
  <c r="S51" i="5"/>
  <c r="S106" i="5"/>
  <c r="AA71" i="5"/>
  <c r="AA175" i="5"/>
  <c r="AF81" i="5"/>
  <c r="AF99" i="5"/>
  <c r="AF225" i="5"/>
  <c r="Z58" i="5"/>
  <c r="Z95" i="5"/>
  <c r="Z221" i="5"/>
  <c r="V65" i="5"/>
  <c r="V120" i="5"/>
  <c r="AB72" i="5"/>
  <c r="AB176" i="5"/>
  <c r="Y182" i="5"/>
  <c r="Y78" i="5"/>
  <c r="AB74" i="5"/>
  <c r="AB178" i="5"/>
  <c r="T176" i="5"/>
  <c r="U17" i="5"/>
  <c r="T17" i="5"/>
  <c r="S17" i="5"/>
  <c r="T72" i="5"/>
  <c r="AE72" i="5"/>
  <c r="AE176" i="5"/>
  <c r="T65" i="5"/>
  <c r="T120" i="5"/>
  <c r="AB81" i="5"/>
  <c r="AB185" i="5"/>
  <c r="Y217" i="5"/>
  <c r="Y91" i="5"/>
  <c r="Z75" i="5"/>
  <c r="Z179" i="5"/>
  <c r="V61" i="5"/>
  <c r="V116" i="5"/>
  <c r="AB52" i="5"/>
  <c r="AB107" i="5"/>
  <c r="AF82" i="5"/>
  <c r="AF118" i="5"/>
  <c r="T70" i="5"/>
  <c r="S16" i="5"/>
  <c r="S15" i="5"/>
  <c r="T174" i="5"/>
  <c r="W63" i="5"/>
  <c r="W100" i="5"/>
  <c r="W226" i="5"/>
  <c r="AA76" i="5"/>
  <c r="AA180" i="5"/>
  <c r="Y60" i="5"/>
  <c r="Y97" i="5"/>
  <c r="Y223" i="5"/>
  <c r="AE226" i="5"/>
  <c r="AE100" i="5"/>
  <c r="U56" i="5"/>
  <c r="U111" i="5"/>
  <c r="AC64" i="5"/>
  <c r="AC101" i="5"/>
  <c r="AC227" i="5"/>
  <c r="AE202" i="5"/>
  <c r="AE162" i="5"/>
  <c r="Y174" i="5"/>
  <c r="Y70" i="5"/>
  <c r="S199" i="5"/>
  <c r="S159" i="5"/>
  <c r="T52" i="5"/>
  <c r="T107" i="5"/>
  <c r="T63" i="5"/>
  <c r="T118" i="5"/>
  <c r="AE203" i="5"/>
  <c r="AE163" i="5"/>
  <c r="U207" i="5"/>
  <c r="U167" i="5"/>
  <c r="AA75" i="5"/>
  <c r="AA179" i="5"/>
  <c r="AC168" i="5"/>
  <c r="AC208" i="5"/>
  <c r="AB71" i="5"/>
  <c r="AB175" i="5"/>
  <c r="X15" i="5"/>
  <c r="X51" i="5"/>
  <c r="X106" i="5"/>
  <c r="AE228" i="5"/>
  <c r="AE102" i="5"/>
  <c r="AE221" i="5"/>
  <c r="AE95" i="5"/>
  <c r="U187" i="5"/>
  <c r="U83" i="5"/>
  <c r="S110" i="5"/>
  <c r="W201" i="5"/>
  <c r="W161" i="5"/>
  <c r="V82" i="5"/>
  <c r="V186" i="5"/>
  <c r="AE83" i="5"/>
  <c r="AE187" i="5"/>
  <c r="R203" i="5"/>
  <c r="R183" i="5"/>
  <c r="S183" i="5"/>
  <c r="W222" i="5"/>
  <c r="W96" i="5"/>
  <c r="U222" i="5"/>
  <c r="U96" i="5"/>
  <c r="W52" i="5"/>
  <c r="W107" i="5"/>
  <c r="Y57" i="5"/>
  <c r="Y112" i="5"/>
  <c r="X17" i="5"/>
  <c r="W17" i="5"/>
  <c r="V17" i="5"/>
  <c r="V53" i="5"/>
  <c r="V108" i="5"/>
  <c r="Z228" i="5"/>
  <c r="Z102" i="5"/>
  <c r="AF120" i="5"/>
  <c r="AC198" i="5"/>
  <c r="AC158" i="5"/>
  <c r="X179" i="5"/>
  <c r="X75" i="5"/>
  <c r="AE217" i="5"/>
  <c r="AE91" i="5"/>
  <c r="S200" i="5"/>
  <c r="S160" i="5"/>
  <c r="X77" i="5"/>
  <c r="X181" i="5"/>
  <c r="Z186" i="5"/>
  <c r="Z82" i="5"/>
  <c r="S55" i="5"/>
  <c r="S92" i="5"/>
  <c r="S218" i="5"/>
  <c r="X225" i="5"/>
  <c r="X99" i="5"/>
  <c r="Y186" i="5"/>
  <c r="Y82" i="5"/>
  <c r="AD168" i="5"/>
  <c r="AD208" i="5"/>
  <c r="AB60" i="5"/>
  <c r="AB115" i="5"/>
  <c r="AD182" i="5"/>
  <c r="AD78" i="5"/>
  <c r="Y107" i="5"/>
  <c r="S179" i="5"/>
  <c r="R179" i="5"/>
  <c r="R199" i="5"/>
  <c r="AF216" i="5"/>
  <c r="AF90" i="5"/>
  <c r="W120" i="5"/>
  <c r="Z72" i="5"/>
  <c r="Z176" i="5"/>
  <c r="AE29" i="5"/>
  <c r="AF84" i="5"/>
  <c r="AF102" i="5"/>
  <c r="AF228" i="5"/>
  <c r="AD186" i="5"/>
  <c r="AD82" i="5"/>
  <c r="X115" i="5"/>
  <c r="T184" i="5"/>
  <c r="T80" i="5"/>
  <c r="W160" i="5"/>
  <c r="W200" i="5"/>
  <c r="W180" i="5"/>
  <c r="W76" i="5"/>
  <c r="AE54" i="5"/>
  <c r="AE109" i="5"/>
  <c r="X114" i="5"/>
  <c r="W162" i="5"/>
  <c r="W202" i="5"/>
  <c r="V107" i="5"/>
  <c r="AD116" i="5"/>
  <c r="X198" i="5"/>
  <c r="X158" i="5"/>
  <c r="X62" i="5"/>
  <c r="X117" i="5"/>
  <c r="AB118" i="5"/>
  <c r="AC82" i="5"/>
  <c r="AC186" i="5"/>
  <c r="X182" i="5"/>
  <c r="X78" i="5"/>
  <c r="AE65" i="5"/>
  <c r="AE120" i="5"/>
  <c r="AC163" i="5"/>
  <c r="AC203" i="5"/>
  <c r="Y52" i="5"/>
  <c r="Y89" i="5"/>
  <c r="Y215" i="5"/>
  <c r="AF111" i="5"/>
  <c r="AA215" i="5"/>
  <c r="AA89" i="5"/>
  <c r="W65" i="5"/>
  <c r="W102" i="5"/>
  <c r="W228" i="5"/>
  <c r="AC17" i="5"/>
  <c r="AB17" i="5"/>
  <c r="AA17" i="5"/>
  <c r="Z17" i="5"/>
  <c r="Y17" i="5"/>
  <c r="Y157" i="5"/>
  <c r="Y197" i="5"/>
  <c r="AE19" i="4"/>
  <c r="AD19" i="4"/>
  <c r="AC19" i="4"/>
  <c r="AB19" i="4"/>
  <c r="AA19" i="4"/>
  <c r="Z19" i="4"/>
  <c r="Y19" i="4"/>
  <c r="X19" i="4"/>
  <c r="W19" i="4"/>
  <c r="V19" i="4"/>
  <c r="U19" i="4"/>
  <c r="T19" i="4"/>
  <c r="S19" i="4"/>
  <c r="AE75" i="5"/>
  <c r="AE179" i="5"/>
  <c r="AF109" i="5"/>
  <c r="AC167" i="5"/>
  <c r="AC207" i="5"/>
  <c r="X60" i="5"/>
  <c r="X97" i="5"/>
  <c r="X223" i="5"/>
  <c r="S221" i="5"/>
  <c r="S95" i="5"/>
  <c r="AA186" i="5"/>
  <c r="AA82" i="5"/>
  <c r="T25" i="5"/>
  <c r="S25" i="5"/>
  <c r="S165" i="5"/>
  <c r="S205" i="5"/>
  <c r="T73" i="5"/>
  <c r="T177" i="5"/>
  <c r="AB179" i="5"/>
  <c r="AB75" i="5"/>
  <c r="X59" i="5"/>
  <c r="X96" i="5"/>
  <c r="X222" i="5"/>
  <c r="Y56" i="5"/>
  <c r="Y111" i="5"/>
  <c r="V52" i="5"/>
  <c r="V89" i="5"/>
  <c r="V215" i="5"/>
  <c r="W113" i="5"/>
  <c r="Z81" i="5"/>
  <c r="Z185" i="5"/>
  <c r="AD61" i="5"/>
  <c r="AD98" i="5"/>
  <c r="AD224" i="5"/>
  <c r="AE106" i="5"/>
  <c r="Y81" i="5"/>
  <c r="Y185" i="5"/>
  <c r="AB63" i="5"/>
  <c r="AB100" i="5"/>
  <c r="AB226" i="5"/>
  <c r="AB167" i="5"/>
  <c r="AB207" i="5"/>
  <c r="S58" i="5"/>
  <c r="S113" i="5"/>
  <c r="AF75" i="5"/>
  <c r="AF93" i="5"/>
  <c r="AF219" i="5"/>
  <c r="AA185" i="5"/>
  <c r="AA81" i="5"/>
  <c r="AD112" i="5"/>
  <c r="U116" i="5"/>
  <c r="AD160" i="5"/>
  <c r="AD200" i="5"/>
  <c r="AF73" i="5"/>
  <c r="AF91" i="5"/>
  <c r="AF217" i="5"/>
  <c r="AD114" i="5"/>
  <c r="Z167" i="5"/>
  <c r="Z207" i="5"/>
  <c r="U75" i="5"/>
  <c r="U179" i="5"/>
  <c r="S158" i="5"/>
  <c r="S198" i="5"/>
  <c r="AA160" i="5"/>
  <c r="AA200" i="5"/>
  <c r="AC187" i="5"/>
  <c r="AC83" i="5"/>
  <c r="AC73" i="5"/>
  <c r="AC177" i="5"/>
  <c r="T56" i="5"/>
  <c r="T111" i="5"/>
  <c r="R219" i="5"/>
  <c r="R93" i="5"/>
  <c r="W58" i="5"/>
  <c r="W95" i="5"/>
  <c r="W221" i="5"/>
  <c r="U112" i="5"/>
  <c r="AD77" i="5"/>
  <c r="AD181" i="5"/>
  <c r="AE51" i="5"/>
  <c r="AE88" i="5"/>
  <c r="AE214" i="5"/>
  <c r="AD108" i="5"/>
  <c r="AB195" i="5"/>
  <c r="AC79" i="5"/>
  <c r="AC183" i="5"/>
  <c r="AA118" i="5"/>
  <c r="AB106" i="5"/>
  <c r="T181" i="5"/>
  <c r="AA22" i="5"/>
  <c r="Z22" i="5"/>
  <c r="Y22" i="5"/>
  <c r="X22" i="5"/>
  <c r="W22" i="5"/>
  <c r="V22" i="5"/>
  <c r="U22" i="5"/>
  <c r="T22" i="5"/>
  <c r="S22" i="5"/>
  <c r="T77" i="5"/>
  <c r="AE182" i="5"/>
  <c r="AE78" i="5"/>
  <c r="AF107" i="5"/>
  <c r="W59" i="5"/>
  <c r="W114" i="5"/>
  <c r="W83" i="5"/>
  <c r="W187" i="5"/>
  <c r="AD57" i="5"/>
  <c r="AD94" i="5"/>
  <c r="AD220" i="5"/>
  <c r="AE63" i="5"/>
  <c r="AE118" i="5"/>
  <c r="Z25" i="5"/>
  <c r="Y25" i="5"/>
  <c r="X25" i="5"/>
  <c r="W25" i="5"/>
  <c r="V25" i="5"/>
  <c r="U25" i="5"/>
  <c r="U61" i="5"/>
  <c r="U98" i="5"/>
  <c r="U224" i="5"/>
  <c r="X178" i="5"/>
  <c r="X74" i="5"/>
  <c r="U174" i="5"/>
  <c r="U70" i="5"/>
  <c r="AC107" i="5"/>
  <c r="Z79" i="5"/>
  <c r="Z183" i="5"/>
  <c r="Y117" i="5"/>
  <c r="AE15" i="5"/>
  <c r="AF174" i="5"/>
  <c r="AF194" i="5"/>
  <c r="AE161" i="5"/>
  <c r="AE201" i="5"/>
  <c r="AD59" i="5"/>
  <c r="AD96" i="5"/>
  <c r="AD222" i="5"/>
  <c r="S62" i="5"/>
  <c r="S117" i="5"/>
  <c r="AE174" i="5"/>
  <c r="AE70" i="5"/>
  <c r="T160" i="5"/>
  <c r="T200" i="5"/>
  <c r="U186" i="5"/>
  <c r="U82" i="5"/>
  <c r="AB168" i="5"/>
  <c r="AB208" i="5"/>
  <c r="AB158" i="5"/>
  <c r="AB198" i="5"/>
  <c r="S75" i="5"/>
  <c r="R75" i="5"/>
  <c r="R111" i="5"/>
  <c r="X217" i="5"/>
  <c r="X91" i="5"/>
  <c r="AC70" i="5"/>
  <c r="AC174" i="5"/>
  <c r="U57" i="5"/>
  <c r="U94" i="5"/>
  <c r="U220" i="5"/>
  <c r="AC162" i="5"/>
  <c r="AC202" i="5"/>
  <c r="AB182" i="5"/>
  <c r="AB78" i="5"/>
  <c r="AD53" i="5"/>
  <c r="AD90" i="5"/>
  <c r="AD216" i="5"/>
  <c r="AB155" i="5"/>
  <c r="AB154" i="5"/>
  <c r="AB194" i="5"/>
  <c r="T227" i="5"/>
  <c r="T101" i="5"/>
  <c r="AB164" i="5"/>
  <c r="AB204" i="5"/>
  <c r="AA63" i="5"/>
  <c r="AA100" i="5"/>
  <c r="AA226" i="5"/>
  <c r="AB15" i="5"/>
  <c r="AB51" i="5"/>
  <c r="AB88" i="5"/>
  <c r="AB214" i="5"/>
  <c r="AE168" i="5"/>
  <c r="AE208" i="5"/>
  <c r="AF71" i="5"/>
  <c r="AF89" i="5"/>
  <c r="AF215" i="5"/>
  <c r="U51" i="5"/>
  <c r="U106" i="5"/>
  <c r="Y83" i="5"/>
  <c r="Y187" i="5"/>
  <c r="AE186" i="5"/>
  <c r="AE82" i="5"/>
  <c r="AC220" i="5"/>
  <c r="AC94" i="5"/>
  <c r="Y54" i="5"/>
  <c r="Y109" i="5"/>
  <c r="U195" i="5"/>
  <c r="X83" i="5"/>
  <c r="X187" i="5"/>
  <c r="AC52" i="5"/>
  <c r="AC89" i="5"/>
  <c r="AC215" i="5"/>
  <c r="Y164" i="5"/>
  <c r="Y204" i="5"/>
  <c r="Y62" i="5"/>
  <c r="Y99" i="5"/>
  <c r="Y225" i="5"/>
  <c r="W117" i="5"/>
  <c r="AE108" i="5"/>
  <c r="U182" i="5"/>
  <c r="U78" i="5"/>
  <c r="S74" i="5"/>
  <c r="R74" i="5"/>
  <c r="R110" i="5"/>
  <c r="T27" i="5"/>
  <c r="T167" i="5"/>
  <c r="T207" i="5"/>
  <c r="AF178" i="5"/>
  <c r="AF198" i="5"/>
  <c r="AC81" i="5"/>
  <c r="AC185" i="5"/>
  <c r="T114" i="5"/>
  <c r="AA163" i="5"/>
  <c r="AA203" i="5"/>
  <c r="Y183" i="5"/>
  <c r="Y79" i="5"/>
  <c r="AB119" i="5"/>
  <c r="T79" i="5"/>
  <c r="T24" i="5"/>
  <c r="S24" i="5"/>
  <c r="T183" i="5"/>
  <c r="U226" i="5"/>
  <c r="U100" i="5"/>
  <c r="X118" i="5"/>
  <c r="AD65" i="5"/>
  <c r="AD120" i="5"/>
  <c r="U119" i="5"/>
  <c r="AD167" i="5"/>
  <c r="AD207" i="5"/>
  <c r="AD107" i="5"/>
  <c r="U15" i="5"/>
  <c r="U155" i="5"/>
  <c r="U154" i="5"/>
  <c r="U194" i="5"/>
  <c r="W168" i="5"/>
  <c r="W208" i="5"/>
  <c r="X54" i="5"/>
  <c r="X109" i="5"/>
  <c r="Y118" i="5"/>
  <c r="X174" i="5"/>
  <c r="X70" i="5"/>
  <c r="W62" i="5"/>
  <c r="W99" i="5"/>
  <c r="W225" i="5"/>
  <c r="AC77" i="5"/>
  <c r="AC181" i="5"/>
  <c r="AE53" i="5"/>
  <c r="AE90" i="5"/>
  <c r="AE216" i="5"/>
  <c r="W106" i="5"/>
  <c r="T163" i="5"/>
  <c r="T203" i="5"/>
  <c r="AF79" i="5"/>
  <c r="AF97" i="5"/>
  <c r="AF223" i="5"/>
  <c r="AA52" i="5"/>
  <c r="AA107" i="5"/>
  <c r="AB166" i="5"/>
  <c r="AB206" i="5"/>
  <c r="W155" i="5"/>
  <c r="W195" i="5"/>
  <c r="AE166" i="5"/>
  <c r="AE206" i="5"/>
  <c r="Y177" i="5"/>
  <c r="Y73" i="5"/>
  <c r="T64" i="5"/>
  <c r="T119" i="5"/>
  <c r="T23" i="5"/>
  <c r="T59" i="5"/>
  <c r="T96" i="5"/>
  <c r="T222" i="5"/>
  <c r="X76" i="5"/>
  <c r="X180" i="5"/>
  <c r="W27" i="5"/>
  <c r="V27" i="5"/>
  <c r="U27" i="5"/>
  <c r="U63" i="5"/>
  <c r="U118" i="5"/>
  <c r="X164" i="5"/>
  <c r="X204" i="5"/>
  <c r="AD17" i="5"/>
  <c r="AE17" i="5"/>
  <c r="AF72" i="5"/>
  <c r="AF108" i="5"/>
  <c r="AB64" i="5"/>
  <c r="AB101" i="5"/>
  <c r="AB227" i="5"/>
  <c r="X23" i="5"/>
  <c r="W23" i="5"/>
  <c r="V23" i="5"/>
  <c r="U23" i="5"/>
  <c r="U59" i="5"/>
  <c r="U114" i="5"/>
  <c r="X27" i="5"/>
  <c r="X63" i="5"/>
  <c r="X100" i="5"/>
  <c r="X226" i="5"/>
  <c r="AF182" i="5"/>
  <c r="AF202" i="5"/>
  <c r="U64" i="5"/>
  <c r="U101" i="5"/>
  <c r="U227" i="5"/>
  <c r="AD52" i="5"/>
  <c r="AD89" i="5"/>
  <c r="AD215" i="5"/>
  <c r="T179" i="5"/>
  <c r="AB20" i="5"/>
  <c r="AA20" i="5"/>
  <c r="Z20" i="5"/>
  <c r="Y20" i="5"/>
  <c r="X20" i="5"/>
  <c r="W20" i="5"/>
  <c r="V20" i="5"/>
  <c r="U20" i="5"/>
  <c r="T20" i="5"/>
  <c r="S20" i="5"/>
  <c r="T75" i="5"/>
  <c r="Z65" i="5"/>
  <c r="Z120" i="5"/>
  <c r="AE58" i="5"/>
  <c r="AE113" i="5"/>
  <c r="AE27" i="5"/>
  <c r="AD27" i="5"/>
  <c r="AC27" i="5"/>
  <c r="AB27" i="5"/>
  <c r="AA27" i="5"/>
  <c r="Z27" i="5"/>
  <c r="Y27" i="5"/>
  <c r="Y63" i="5"/>
  <c r="Y100" i="5"/>
  <c r="Y226" i="5"/>
  <c r="AD73" i="5"/>
  <c r="AD177" i="5"/>
  <c r="AC22" i="5"/>
  <c r="AB22" i="5"/>
  <c r="AB162" i="5"/>
  <c r="AB202" i="5"/>
  <c r="AC57" i="5"/>
  <c r="AC112" i="5"/>
  <c r="AC201" i="5"/>
  <c r="AC161" i="5"/>
  <c r="V112" i="5"/>
  <c r="AC200" i="5"/>
  <c r="AC160" i="5"/>
  <c r="S112" i="5"/>
  <c r="R117" i="5"/>
  <c r="AD54" i="5"/>
  <c r="AD109" i="5"/>
  <c r="AE114" i="5"/>
  <c r="AD204" i="5"/>
  <c r="AD164" i="5"/>
  <c r="V57" i="5"/>
  <c r="V94" i="5"/>
  <c r="V220" i="5"/>
  <c r="S81" i="5"/>
  <c r="R81" i="5"/>
  <c r="R99" i="5"/>
  <c r="R225" i="5"/>
  <c r="T185" i="5"/>
  <c r="T81" i="5"/>
  <c r="AE59" i="5"/>
  <c r="AE96" i="5"/>
  <c r="AE222" i="5"/>
  <c r="AF175" i="5"/>
  <c r="AF195" i="5"/>
  <c r="AD195" i="5"/>
  <c r="AB80" i="5"/>
  <c r="AB184" i="5"/>
  <c r="Z112" i="5"/>
  <c r="AD15" i="5"/>
  <c r="AD155" i="5"/>
  <c r="AD154" i="5"/>
  <c r="AD194" i="5"/>
  <c r="Z117" i="5"/>
  <c r="T106" i="5"/>
  <c r="AC25" i="5"/>
  <c r="AB25" i="5"/>
  <c r="AA25" i="5"/>
  <c r="AA165" i="5"/>
  <c r="AA205" i="5"/>
  <c r="Z57" i="5"/>
  <c r="Z94" i="5"/>
  <c r="Z220" i="5"/>
  <c r="AE164" i="5"/>
  <c r="AE204" i="5"/>
  <c r="S26" i="5"/>
  <c r="S185" i="5"/>
  <c r="R185" i="5"/>
  <c r="R205" i="5"/>
  <c r="S57" i="5"/>
  <c r="S94" i="5"/>
  <c r="S220" i="5"/>
  <c r="Z62" i="5"/>
  <c r="Z99" i="5"/>
  <c r="Z225" i="5"/>
  <c r="V16" i="5"/>
  <c r="U16" i="5"/>
  <c r="T16" i="5"/>
  <c r="T15" i="5"/>
  <c r="T51" i="5"/>
  <c r="T88" i="5"/>
  <c r="T214" i="5"/>
  <c r="T112" i="5"/>
  <c r="V119" i="5"/>
  <c r="T187" i="5"/>
  <c r="T83" i="5"/>
  <c r="AF179" i="5"/>
  <c r="AF199" i="5"/>
  <c r="AA182" i="5"/>
  <c r="AA78" i="5"/>
  <c r="T57" i="5"/>
  <c r="T94" i="5"/>
  <c r="T220" i="5"/>
  <c r="AE116" i="5"/>
  <c r="AE16" i="5"/>
  <c r="AD16" i="5"/>
  <c r="AC16" i="5"/>
  <c r="AB16" i="5"/>
  <c r="AA16" i="5"/>
  <c r="Z16" i="5"/>
  <c r="Y16" i="5"/>
  <c r="X16" i="5"/>
  <c r="W16" i="5"/>
  <c r="W15" i="5"/>
  <c r="W51" i="5"/>
  <c r="W88" i="5"/>
  <c r="W214" i="5"/>
  <c r="T180" i="5"/>
  <c r="S21" i="5"/>
  <c r="T76" i="5"/>
  <c r="U180" i="5"/>
  <c r="AB21" i="5"/>
  <c r="AA21" i="5"/>
  <c r="Z21" i="5"/>
  <c r="Y21" i="5"/>
  <c r="X21" i="5"/>
  <c r="W21" i="5"/>
  <c r="V21" i="5"/>
  <c r="U21" i="5"/>
  <c r="T21" i="5"/>
  <c r="U76" i="5"/>
  <c r="R109" i="5"/>
  <c r="V64" i="5"/>
  <c r="V101" i="5"/>
  <c r="V227" i="5"/>
  <c r="W110" i="5"/>
  <c r="Z163" i="5"/>
  <c r="Z203" i="5"/>
  <c r="AD25" i="5"/>
  <c r="AE25" i="5"/>
  <c r="AE61" i="5"/>
  <c r="AE98" i="5"/>
  <c r="AE224" i="5"/>
  <c r="AD180" i="5"/>
  <c r="AE21" i="5"/>
  <c r="AD21" i="5"/>
  <c r="AC21" i="5"/>
  <c r="AD76" i="5"/>
  <c r="AE18" i="5"/>
  <c r="AD18" i="5"/>
  <c r="AC18" i="5"/>
  <c r="AB18" i="5"/>
  <c r="AA18" i="5"/>
  <c r="Z18" i="5"/>
  <c r="Y18" i="5"/>
  <c r="X18" i="5"/>
  <c r="W18" i="5"/>
  <c r="V18" i="5"/>
  <c r="U18" i="5"/>
  <c r="T18" i="5"/>
  <c r="S18" i="5"/>
  <c r="S73" i="5"/>
  <c r="R73" i="5"/>
  <c r="R91" i="5"/>
  <c r="R217" i="5"/>
  <c r="AD75" i="5"/>
  <c r="AE20" i="5"/>
  <c r="AD20" i="5"/>
  <c r="AC20" i="5"/>
  <c r="AD179" i="5"/>
  <c r="W55" i="5"/>
  <c r="W92" i="5"/>
  <c r="W218" i="5"/>
  <c r="W28" i="5"/>
  <c r="V28" i="5"/>
  <c r="U28" i="5"/>
  <c r="T28" i="5"/>
  <c r="S28" i="5"/>
  <c r="S187" i="5"/>
  <c r="R187" i="5"/>
  <c r="R207" i="5"/>
  <c r="AD22" i="5"/>
  <c r="AE22" i="5"/>
  <c r="AF181" i="5"/>
  <c r="AF201" i="5"/>
  <c r="AE79" i="5"/>
  <c r="AE183" i="5"/>
  <c r="T178" i="5"/>
  <c r="T74" i="5"/>
  <c r="U185" i="5"/>
  <c r="U81" i="5"/>
  <c r="AE19" i="5"/>
  <c r="AD19" i="5"/>
  <c r="AC19" i="5"/>
  <c r="AB19" i="5"/>
  <c r="AA19" i="5"/>
  <c r="Z19" i="5"/>
  <c r="Y19" i="5"/>
  <c r="X19" i="5"/>
  <c r="W19" i="5"/>
  <c r="V19" i="5"/>
  <c r="U19" i="5"/>
  <c r="T19" i="5"/>
  <c r="S19" i="5"/>
  <c r="S178" i="5"/>
  <c r="R178" i="5"/>
  <c r="R198" i="5"/>
  <c r="AE26" i="5"/>
  <c r="AD26" i="5"/>
  <c r="AC26" i="5"/>
  <c r="AB26" i="5"/>
  <c r="AA26" i="5"/>
  <c r="Z26" i="5"/>
  <c r="Y26" i="5"/>
  <c r="X26" i="5"/>
  <c r="W26" i="5"/>
  <c r="V26" i="5"/>
  <c r="U26" i="5"/>
  <c r="T26" i="5"/>
  <c r="T166" i="5"/>
  <c r="T206" i="5"/>
  <c r="V183" i="5"/>
  <c r="V79" i="5"/>
  <c r="X119" i="5"/>
  <c r="U115" i="5"/>
  <c r="Z78" i="5"/>
  <c r="Z182" i="5"/>
  <c r="AE28" i="5"/>
  <c r="AD28" i="5"/>
  <c r="AC28" i="5"/>
  <c r="AB28" i="5"/>
  <c r="AA28" i="5"/>
  <c r="Z28" i="5"/>
  <c r="Y28" i="5"/>
  <c r="X28" i="5"/>
  <c r="X64" i="5"/>
  <c r="X101" i="5"/>
  <c r="X227" i="5"/>
  <c r="AE24" i="5"/>
  <c r="AD24" i="5"/>
  <c r="AC24" i="5"/>
  <c r="AB24" i="5"/>
  <c r="AA24" i="5"/>
  <c r="Z24" i="5"/>
  <c r="Y24" i="5"/>
  <c r="X24" i="5"/>
  <c r="W24" i="5"/>
  <c r="V24" i="5"/>
  <c r="U24" i="5"/>
  <c r="U60" i="5"/>
  <c r="U97" i="5"/>
  <c r="U223" i="5"/>
  <c r="AE23" i="5"/>
  <c r="AD23" i="5"/>
  <c r="AC23" i="5"/>
  <c r="AB23" i="5"/>
  <c r="AA23" i="5"/>
  <c r="Z23" i="5"/>
  <c r="Y23" i="5"/>
  <c r="Y163" i="5"/>
  <c r="Y203" i="5"/>
</calcChain>
</file>

<file path=xl/sharedStrings.xml><?xml version="1.0" encoding="utf-8"?>
<sst xmlns="http://schemas.openxmlformats.org/spreadsheetml/2006/main" count="552" uniqueCount="239">
  <si>
    <t>x</t>
  </si>
  <si>
    <t>y</t>
  </si>
  <si>
    <t>x (m)</t>
  </si>
  <si>
    <t>y (m)</t>
  </si>
  <si>
    <t>[A]</t>
  </si>
  <si>
    <t>[x]</t>
  </si>
  <si>
    <t>a</t>
  </si>
  <si>
    <t>b</t>
  </si>
  <si>
    <t>[WL]</t>
  </si>
  <si>
    <r>
      <t>A</t>
    </r>
    <r>
      <rPr>
        <vertAlign val="superscript"/>
        <sz val="11"/>
        <color theme="1"/>
        <rFont val="Calibri"/>
        <family val="2"/>
        <scheme val="minor"/>
      </rPr>
      <t>T</t>
    </r>
  </si>
  <si>
    <r>
      <t>A</t>
    </r>
    <r>
      <rPr>
        <vertAlign val="superscript"/>
        <sz val="11"/>
        <color theme="1"/>
        <rFont val="Calibri"/>
        <family val="2"/>
        <scheme val="minor"/>
      </rPr>
      <t>T</t>
    </r>
    <r>
      <rPr>
        <sz val="11"/>
        <color theme="1"/>
        <rFont val="Calibri"/>
        <family val="2"/>
        <scheme val="minor"/>
      </rPr>
      <t>A</t>
    </r>
  </si>
  <si>
    <r>
      <t>(A</t>
    </r>
    <r>
      <rPr>
        <vertAlign val="superscript"/>
        <sz val="11"/>
        <color theme="1"/>
        <rFont val="Calibri"/>
        <family val="2"/>
        <scheme val="minor"/>
      </rPr>
      <t>T</t>
    </r>
    <r>
      <rPr>
        <sz val="11"/>
        <color theme="1"/>
        <rFont val="Calibri"/>
        <family val="2"/>
        <scheme val="minor"/>
      </rPr>
      <t>A)</t>
    </r>
    <r>
      <rPr>
        <vertAlign val="superscript"/>
        <sz val="11"/>
        <color theme="1"/>
        <rFont val="Calibri"/>
        <family val="2"/>
        <scheme val="minor"/>
      </rPr>
      <t>-1</t>
    </r>
  </si>
  <si>
    <t>c</t>
  </si>
  <si>
    <t>2x1</t>
  </si>
  <si>
    <t>3x1</t>
  </si>
  <si>
    <t>dz/dx=a</t>
  </si>
  <si>
    <t>dz/dy=b</t>
  </si>
  <si>
    <t>flow angle</t>
  </si>
  <si>
    <t>radians</t>
  </si>
  <si>
    <t>degrees</t>
  </si>
  <si>
    <t>gradient</t>
  </si>
  <si>
    <t>D</t>
  </si>
  <si>
    <t>ax+by+cz=D</t>
  </si>
  <si>
    <t>z=WL (m)</t>
  </si>
  <si>
    <t>3x3</t>
  </si>
  <si>
    <t>Ax=D</t>
  </si>
  <si>
    <r>
      <t>{A</t>
    </r>
    <r>
      <rPr>
        <vertAlign val="superscript"/>
        <sz val="11"/>
        <color theme="1"/>
        <rFont val="Calibri"/>
        <family val="2"/>
        <scheme val="minor"/>
      </rPr>
      <t>T</t>
    </r>
    <r>
      <rPr>
        <sz val="11"/>
        <color theme="1"/>
        <rFont val="Calibri"/>
        <family val="2"/>
        <scheme val="minor"/>
      </rPr>
      <t>A}</t>
    </r>
    <r>
      <rPr>
        <vertAlign val="superscript"/>
        <sz val="11"/>
        <color theme="1"/>
        <rFont val="Calibri"/>
        <family val="2"/>
        <scheme val="minor"/>
      </rPr>
      <t>-1</t>
    </r>
    <r>
      <rPr>
        <sz val="11"/>
        <color theme="1"/>
        <rFont val="Calibri"/>
        <family val="2"/>
        <scheme val="minor"/>
      </rPr>
      <t>A</t>
    </r>
    <r>
      <rPr>
        <vertAlign val="superscript"/>
        <sz val="11"/>
        <color theme="1"/>
        <rFont val="Calibri"/>
        <family val="2"/>
        <scheme val="minor"/>
      </rPr>
      <t>T</t>
    </r>
    <r>
      <rPr>
        <sz val="11"/>
        <color theme="1"/>
        <rFont val="Calibri"/>
        <family val="2"/>
        <scheme val="minor"/>
      </rPr>
      <t>Ax={A</t>
    </r>
    <r>
      <rPr>
        <vertAlign val="superscript"/>
        <sz val="11"/>
        <color theme="1"/>
        <rFont val="Calibri"/>
        <family val="2"/>
        <scheme val="minor"/>
      </rPr>
      <t>T</t>
    </r>
    <r>
      <rPr>
        <sz val="11"/>
        <color theme="1"/>
        <rFont val="Calibri"/>
        <family val="2"/>
        <scheme val="minor"/>
      </rPr>
      <t>A}</t>
    </r>
    <r>
      <rPr>
        <vertAlign val="superscript"/>
        <sz val="11"/>
        <color theme="1"/>
        <rFont val="Calibri"/>
        <family val="2"/>
        <scheme val="minor"/>
      </rPr>
      <t>-1</t>
    </r>
    <r>
      <rPr>
        <sz val="11"/>
        <color theme="1"/>
        <rFont val="Calibri"/>
        <family val="2"/>
        <scheme val="minor"/>
      </rPr>
      <t>A</t>
    </r>
    <r>
      <rPr>
        <vertAlign val="superscript"/>
        <sz val="11"/>
        <color theme="1"/>
        <rFont val="Calibri"/>
        <family val="2"/>
        <scheme val="minor"/>
      </rPr>
      <t>T</t>
    </r>
    <r>
      <rPr>
        <sz val="11"/>
        <color theme="1"/>
        <rFont val="Calibri"/>
        <family val="2"/>
        <scheme val="minor"/>
      </rPr>
      <t>D</t>
    </r>
  </si>
  <si>
    <r>
      <t>x={A</t>
    </r>
    <r>
      <rPr>
        <vertAlign val="superscript"/>
        <sz val="11"/>
        <color theme="1"/>
        <rFont val="Calibri"/>
        <family val="2"/>
        <scheme val="minor"/>
      </rPr>
      <t>T</t>
    </r>
    <r>
      <rPr>
        <sz val="11"/>
        <color theme="1"/>
        <rFont val="Calibri"/>
        <family val="2"/>
        <scheme val="minor"/>
      </rPr>
      <t>A}</t>
    </r>
    <r>
      <rPr>
        <vertAlign val="superscript"/>
        <sz val="11"/>
        <color theme="1"/>
        <rFont val="Calibri"/>
        <family val="2"/>
        <scheme val="minor"/>
      </rPr>
      <t>-1</t>
    </r>
    <r>
      <rPr>
        <sz val="11"/>
        <color theme="1"/>
        <rFont val="Calibri"/>
        <family val="2"/>
        <scheme val="minor"/>
      </rPr>
      <t>A</t>
    </r>
    <r>
      <rPr>
        <vertAlign val="superscript"/>
        <sz val="11"/>
        <color theme="1"/>
        <rFont val="Calibri"/>
        <family val="2"/>
        <scheme val="minor"/>
      </rPr>
      <t>T</t>
    </r>
    <r>
      <rPr>
        <sz val="11"/>
        <color theme="1"/>
        <rFont val="Calibri"/>
        <family val="2"/>
        <scheme val="minor"/>
      </rPr>
      <t>D</t>
    </r>
  </si>
  <si>
    <r>
      <t>{A</t>
    </r>
    <r>
      <rPr>
        <vertAlign val="superscript"/>
        <sz val="11"/>
        <color theme="1"/>
        <rFont val="Calibri"/>
        <family val="2"/>
        <scheme val="minor"/>
      </rPr>
      <t>T</t>
    </r>
    <r>
      <rPr>
        <sz val="11"/>
        <color theme="1"/>
        <rFont val="Calibri"/>
        <family val="2"/>
        <scheme val="minor"/>
      </rPr>
      <t>A}</t>
    </r>
    <r>
      <rPr>
        <vertAlign val="superscript"/>
        <sz val="11"/>
        <color theme="1"/>
        <rFont val="Calibri"/>
        <family val="2"/>
        <scheme val="minor"/>
      </rPr>
      <t>-1</t>
    </r>
    <r>
      <rPr>
        <sz val="11"/>
        <color theme="1"/>
        <rFont val="Calibri"/>
        <family val="2"/>
        <scheme val="minor"/>
      </rPr>
      <t>A</t>
    </r>
    <r>
      <rPr>
        <vertAlign val="superscript"/>
        <sz val="11"/>
        <color theme="1"/>
        <rFont val="Calibri"/>
        <family val="2"/>
        <scheme val="minor"/>
      </rPr>
      <t>T</t>
    </r>
    <r>
      <rPr>
        <sz val="11"/>
        <color theme="1"/>
        <rFont val="Calibri"/>
        <family val="2"/>
        <scheme val="minor"/>
      </rPr>
      <t>D</t>
    </r>
  </si>
  <si>
    <t>(3x3)(3x3)(3x1) = (3x1)</t>
  </si>
  <si>
    <r>
      <rPr>
        <vertAlign val="superscript"/>
        <sz val="11"/>
        <color theme="1"/>
        <rFont val="Calibri"/>
        <family val="2"/>
        <scheme val="minor"/>
      </rPr>
      <t>o</t>
    </r>
    <r>
      <rPr>
        <sz val="11"/>
        <color theme="1"/>
        <rFont val="Calibri"/>
        <family val="2"/>
        <scheme val="minor"/>
      </rPr>
      <t xml:space="preserve"> from x</t>
    </r>
  </si>
  <si>
    <t>total cells</t>
  </si>
  <si>
    <t>=18x18</t>
  </si>
  <si>
    <t>dead ends</t>
  </si>
  <si>
    <t>% dead</t>
  </si>
  <si>
    <t>n</t>
  </si>
  <si>
    <r>
      <t>n</t>
    </r>
    <r>
      <rPr>
        <vertAlign val="subscript"/>
        <sz val="11"/>
        <color theme="1"/>
        <rFont val="Calibri"/>
        <family val="2"/>
        <scheme val="minor"/>
      </rPr>
      <t>e</t>
    </r>
  </si>
  <si>
    <t>Rearrange blocks so they have</t>
  </si>
  <si>
    <t>no spaces between them and</t>
  </si>
  <si>
    <t>calculate the fraction of open space</t>
  </si>
  <si>
    <t>1/3</t>
  </si>
  <si>
    <t>1/3 open, 2/3 blocks</t>
  </si>
  <si>
    <t>Each circle has the same area as the</t>
  </si>
  <si>
    <t>blocks above.  There are the same</t>
  </si>
  <si>
    <t>number of circles as blocks.</t>
  </si>
  <si>
    <t>What is the porosity?</t>
  </si>
  <si>
    <t xml:space="preserve">n = 1/3 = </t>
  </si>
  <si>
    <t>1)</t>
  </si>
  <si>
    <t>2)</t>
  </si>
  <si>
    <t>Now let the sorting be less than</t>
  </si>
  <si>
    <t>perfect.  Add 3 more blocks</t>
  </si>
  <si>
    <t>but break each one up to 1/4</t>
  </si>
  <si>
    <t>its original diameter.</t>
  </si>
  <si>
    <t xml:space="preserve">area open = </t>
  </si>
  <si>
    <t xml:space="preserve">total area = </t>
  </si>
  <si>
    <t>porosity= n =</t>
  </si>
  <si>
    <t>total area =</t>
  </si>
  <si>
    <t xml:space="preserve">dead end area = </t>
  </si>
  <si>
    <t>New total area =</t>
  </si>
  <si>
    <t xml:space="preserve">New open area = </t>
  </si>
  <si>
    <t xml:space="preserve">New porosity = </t>
  </si>
  <si>
    <t>Less well sorted material has</t>
  </si>
  <si>
    <t>lower porosity and potentially</t>
  </si>
  <si>
    <t xml:space="preserve">more dead end pores, </t>
  </si>
  <si>
    <t>reducing the effective porosity.</t>
  </si>
  <si>
    <t>Porosity</t>
  </si>
  <si>
    <t>3)</t>
  </si>
  <si>
    <t>m</t>
  </si>
  <si>
    <r>
      <rPr>
        <sz val="11"/>
        <color theme="1"/>
        <rFont val="Symbol"/>
        <family val="1"/>
        <charset val="2"/>
      </rPr>
      <t>D</t>
    </r>
    <r>
      <rPr>
        <sz val="11"/>
        <color theme="1"/>
        <rFont val="Calibri"/>
        <family val="2"/>
        <scheme val="minor"/>
      </rPr>
      <t>H</t>
    </r>
  </si>
  <si>
    <r>
      <rPr>
        <sz val="11"/>
        <color theme="1"/>
        <rFont val="Symbol"/>
        <family val="1"/>
        <charset val="2"/>
      </rPr>
      <t>D</t>
    </r>
    <r>
      <rPr>
        <sz val="11"/>
        <color theme="1"/>
        <rFont val="Calibri"/>
        <family val="2"/>
      </rPr>
      <t>ℓ</t>
    </r>
  </si>
  <si>
    <t>Given Darcy's Law:</t>
  </si>
  <si>
    <t>K</t>
  </si>
  <si>
    <t>m/d</t>
  </si>
  <si>
    <t xml:space="preserve">and </t>
  </si>
  <si>
    <t>Determine the Darcy flux and the seepage velocity</t>
  </si>
  <si>
    <t>q=</t>
  </si>
  <si>
    <t>v</t>
  </si>
  <si>
    <t>v=</t>
  </si>
  <si>
    <t>cm/d</t>
  </si>
  <si>
    <t>Input</t>
  </si>
  <si>
    <t>Relationships</t>
  </si>
  <si>
    <t>Solution</t>
  </si>
  <si>
    <t>Conceptual model:</t>
  </si>
  <si>
    <t>2 wells aligned with the flow direction</t>
  </si>
  <si>
    <t xml:space="preserve">Calculate Darcy flux and seepage velocity </t>
  </si>
  <si>
    <t>The meaning of porosity and effective porosity</t>
  </si>
  <si>
    <t>Calculation of gradient magnitude and direction graphically and with matrices</t>
  </si>
  <si>
    <t>term1</t>
  </si>
  <si>
    <t>term2</t>
  </si>
  <si>
    <t>t</t>
  </si>
  <si>
    <t>term3</t>
  </si>
  <si>
    <t>term4</t>
  </si>
  <si>
    <t>term5</t>
  </si>
  <si>
    <t>xo</t>
  </si>
  <si>
    <t>yo</t>
  </si>
  <si>
    <t>Dl</t>
  </si>
  <si>
    <t>Dt</t>
  </si>
  <si>
    <r>
      <t>m</t>
    </r>
    <r>
      <rPr>
        <vertAlign val="superscript"/>
        <sz val="11"/>
        <color theme="1"/>
        <rFont val="Calibri"/>
        <family val="2"/>
        <scheme val="minor"/>
      </rPr>
      <t>2</t>
    </r>
    <r>
      <rPr>
        <sz val="11"/>
        <color theme="1"/>
        <rFont val="Calibri"/>
        <family val="2"/>
        <scheme val="minor"/>
      </rPr>
      <t>/d</t>
    </r>
  </si>
  <si>
    <t>d</t>
  </si>
  <si>
    <t>Set up the test</t>
  </si>
  <si>
    <t>time</t>
  </si>
  <si>
    <t>days</t>
  </si>
  <si>
    <t>Time</t>
  </si>
  <si>
    <t>Interwell Tracer test</t>
  </si>
  <si>
    <t>Breakthrough data</t>
  </si>
  <si>
    <t>day</t>
  </si>
  <si>
    <t>count</t>
  </si>
  <si>
    <t>i</t>
  </si>
  <si>
    <t>Center</t>
  </si>
  <si>
    <t>Off-Cntr</t>
  </si>
  <si>
    <t>Parameter</t>
  </si>
  <si>
    <t>Value</t>
  </si>
  <si>
    <t>dx</t>
  </si>
  <si>
    <t>dy</t>
  </si>
  <si>
    <t>Kmid</t>
  </si>
  <si>
    <t>Klow</t>
  </si>
  <si>
    <t>vertical i</t>
  </si>
  <si>
    <t>positive is up</t>
  </si>
  <si>
    <t>horizontal i</t>
  </si>
  <si>
    <t>positive is to the right</t>
  </si>
  <si>
    <t>Gradient magnitude</t>
  </si>
  <si>
    <t>Gradient direction (degrees) positive is up and right</t>
  </si>
  <si>
    <t>Point Velocity Section</t>
  </si>
  <si>
    <t>Coordinates</t>
  </si>
  <si>
    <t>Endpoints</t>
  </si>
  <si>
    <t>Flow direction Finder and Corrector</t>
  </si>
  <si>
    <t>Gradient up or down? Zero signifies down</t>
  </si>
  <si>
    <t>Gradient left or right? Zero signifies right</t>
  </si>
  <si>
    <t>3x5</t>
  </si>
  <si>
    <t>5x1</t>
  </si>
  <si>
    <t>5x3</t>
  </si>
  <si>
    <t>(3x3)(3x5)(5x1) = (3x1)</t>
  </si>
  <si>
    <t>Kgeom</t>
  </si>
  <si>
    <t>Khigh</t>
  </si>
  <si>
    <t>assess east vs west flow</t>
  </si>
  <si>
    <t>flow direction angle</t>
  </si>
  <si>
    <t>ccw from x axis</t>
  </si>
  <si>
    <t>Darcy estimated velocity</t>
  </si>
  <si>
    <t>q= Ki</t>
  </si>
  <si>
    <r>
      <t>v=q/n</t>
    </r>
    <r>
      <rPr>
        <vertAlign val="subscript"/>
        <sz val="11"/>
        <color theme="1"/>
        <rFont val="Calibri"/>
        <family val="2"/>
        <scheme val="minor"/>
      </rPr>
      <t>e</t>
    </r>
  </si>
  <si>
    <t>Point by point analysis</t>
  </si>
  <si>
    <t>angle(i)</t>
  </si>
  <si>
    <t>v(i)</t>
  </si>
  <si>
    <t>Velocity magnitude</t>
  </si>
  <si>
    <t>v max</t>
  </si>
  <si>
    <t>v min</t>
  </si>
  <si>
    <t>v avg</t>
  </si>
  <si>
    <t>min x</t>
  </si>
  <si>
    <t>min y</t>
  </si>
  <si>
    <t>Overall v vector:</t>
  </si>
  <si>
    <t>local coordinates</t>
  </si>
  <si>
    <t>radians =</t>
  </si>
  <si>
    <t>z= WL (m)</t>
  </si>
  <si>
    <t>dir</t>
  </si>
  <si>
    <t>dir avg</t>
  </si>
  <si>
    <t>Flow model</t>
  </si>
  <si>
    <t>Hydraulic conductivity distribution</t>
  </si>
  <si>
    <t>Calculation of point velocities</t>
  </si>
  <si>
    <t>Gradient angle (velocity direction)</t>
  </si>
  <si>
    <t>Grain shape</t>
  </si>
  <si>
    <t>Sorting</t>
  </si>
  <si>
    <t>Exercise 1</t>
  </si>
  <si>
    <t>Exercise 2</t>
  </si>
  <si>
    <t>Variable</t>
  </si>
  <si>
    <t>Amount</t>
  </si>
  <si>
    <t>Unit</t>
  </si>
  <si>
    <t>v (m/d)</t>
  </si>
  <si>
    <t>Estimates:</t>
  </si>
  <si>
    <t>Exercise 3</t>
  </si>
  <si>
    <t>Figure 8</t>
  </si>
  <si>
    <t>Figure 9</t>
  </si>
  <si>
    <t>pm1</t>
  </si>
  <si>
    <t>pm2</t>
  </si>
  <si>
    <t>Dir from N (ccw)</t>
  </si>
  <si>
    <r>
      <rPr>
        <vertAlign val="superscript"/>
        <sz val="11"/>
        <color theme="1"/>
        <rFont val="Calibri"/>
        <family val="2"/>
        <scheme val="minor"/>
      </rPr>
      <t>o</t>
    </r>
    <r>
      <rPr>
        <sz val="11"/>
        <color theme="1"/>
        <rFont val="Calibri"/>
        <family val="2"/>
        <scheme val="minor"/>
      </rPr>
      <t xml:space="preserve"> ccw N</t>
    </r>
  </si>
  <si>
    <t>autov</t>
  </si>
  <si>
    <t>userv</t>
  </si>
  <si>
    <t>checkv</t>
  </si>
  <si>
    <r>
      <t xml:space="preserve">Enter the estimated velocity here  </t>
    </r>
    <r>
      <rPr>
        <sz val="11"/>
        <color theme="1"/>
        <rFont val="Calibri"/>
        <family val="2"/>
      </rPr>
      <t>→</t>
    </r>
  </si>
  <si>
    <t>4)</t>
  </si>
  <si>
    <t>Exercise 4</t>
  </si>
  <si>
    <t>NA</t>
  </si>
  <si>
    <t>Matrix solution to best fit plane of water table</t>
  </si>
  <si>
    <t>Well input</t>
  </si>
  <si>
    <t>Figure 10</t>
  </si>
  <si>
    <t>ccw N= counter clockwise from North</t>
  </si>
  <si>
    <r>
      <t>n</t>
    </r>
    <r>
      <rPr>
        <vertAlign val="subscript"/>
        <sz val="10"/>
        <color rgb="FFFFFF99"/>
        <rFont val="Arial"/>
        <family val="2"/>
      </rPr>
      <t>e</t>
    </r>
  </si>
  <si>
    <t>Figure 13</t>
  </si>
  <si>
    <t>Run</t>
  </si>
  <si>
    <t>v  Darcy</t>
  </si>
  <si>
    <t>v points</t>
  </si>
  <si>
    <t>dir Darcy</t>
  </si>
  <si>
    <t>dir points</t>
  </si>
  <si>
    <t>v center</t>
  </si>
  <si>
    <t>v off c</t>
  </si>
  <si>
    <t>% dif</t>
  </si>
  <si>
    <t>t to peak</t>
  </si>
  <si>
    <t>center</t>
  </si>
  <si>
    <t>off c</t>
  </si>
  <si>
    <t>t arrive</t>
  </si>
  <si>
    <t xml:space="preserve">C = 0.1 </t>
  </si>
  <si>
    <t>C = 0.5</t>
  </si>
  <si>
    <t>Peak</t>
  </si>
  <si>
    <r>
      <rPr>
        <sz val="11"/>
        <color theme="1"/>
        <rFont val="Calibri"/>
        <family val="2"/>
        <scheme val="minor"/>
      </rPr>
      <t>max</t>
    </r>
    <r>
      <rPr>
        <sz val="11"/>
        <color theme="1"/>
        <rFont val="Symbol"/>
        <family val="1"/>
        <charset val="2"/>
      </rPr>
      <t xml:space="preserve"> D</t>
    </r>
    <r>
      <rPr>
        <sz val="11"/>
        <color theme="1"/>
        <rFont val="Calibri"/>
        <family val="2"/>
        <scheme val="minor"/>
      </rPr>
      <t xml:space="preserve"> angle</t>
    </r>
  </si>
  <si>
    <t>st dev</t>
  </si>
  <si>
    <t>z stat</t>
  </si>
  <si>
    <t xml:space="preserve"> v avg</t>
  </si>
  <si>
    <t>z-stat</t>
  </si>
  <si>
    <t>3 well problem</t>
  </si>
  <si>
    <t xml:space="preserve">1) Calculate Darcy flux and seepage velocity </t>
  </si>
  <si>
    <t>2) Three point problem: graphical and matrix</t>
  </si>
  <si>
    <t>min z</t>
  </si>
  <si>
    <t>Local coordinates and w.l.</t>
  </si>
  <si>
    <t>Porous Medium 1</t>
  </si>
  <si>
    <t>Porous Medium 2</t>
  </si>
  <si>
    <t>3) Matrix solution</t>
  </si>
  <si>
    <t xml:space="preserve">Enter the coordinates and water levels </t>
  </si>
  <si>
    <t>in the white spaces provided below.</t>
  </si>
  <si>
    <t>[D]</t>
  </si>
  <si>
    <r>
      <t>ccw</t>
    </r>
    <r>
      <rPr>
        <vertAlign val="superscript"/>
        <sz val="11"/>
        <color theme="1"/>
        <rFont val="Calibri"/>
        <family val="2"/>
        <scheme val="minor"/>
      </rPr>
      <t xml:space="preserve"> o</t>
    </r>
    <r>
      <rPr>
        <sz val="11"/>
        <color theme="1"/>
        <rFont val="Calibri"/>
        <family val="2"/>
        <scheme val="minor"/>
      </rPr>
      <t xml:space="preserve"> from north</t>
    </r>
  </si>
  <si>
    <r>
      <rPr>
        <sz val="11"/>
        <color theme="1"/>
        <rFont val="Calibri"/>
        <family val="2"/>
        <scheme val="minor"/>
      </rPr>
      <t>max</t>
    </r>
    <r>
      <rPr>
        <sz val="11"/>
        <color theme="1"/>
        <rFont val="Symbol"/>
        <family val="1"/>
        <charset val="2"/>
      </rPr>
      <t xml:space="preserve"> D</t>
    </r>
    <r>
      <rPr>
        <sz val="11"/>
        <color theme="1"/>
        <rFont val="Calibri"/>
        <family val="2"/>
        <scheme val="minor"/>
      </rPr>
      <t xml:space="preserve"> </t>
    </r>
    <r>
      <rPr>
        <i/>
        <sz val="11"/>
        <color theme="1"/>
        <rFont val="Calibri"/>
        <family val="2"/>
        <scheme val="minor"/>
      </rPr>
      <t>v</t>
    </r>
  </si>
  <si>
    <t>Aid for Excercise 4. Copy the first table to the second. After each simulation</t>
  </si>
  <si>
    <t>copy the formulas in the second table to numbers. Copy the second table to 'Solutions'.</t>
  </si>
  <si>
    <r>
      <t>v</t>
    </r>
    <r>
      <rPr>
        <i/>
        <vertAlign val="subscript"/>
        <sz val="11"/>
        <color theme="1"/>
        <rFont val="Calibri"/>
        <family val="2"/>
        <scheme val="minor"/>
      </rPr>
      <t>seepage</t>
    </r>
  </si>
  <si>
    <r>
      <t>K</t>
    </r>
    <r>
      <rPr>
        <i/>
        <vertAlign val="subscript"/>
        <sz val="11"/>
        <color theme="1"/>
        <rFont val="Calibri"/>
        <family val="2"/>
        <scheme val="minor"/>
      </rPr>
      <t>geometric</t>
    </r>
  </si>
  <si>
    <r>
      <t>n</t>
    </r>
    <r>
      <rPr>
        <i/>
        <vertAlign val="subscript"/>
        <sz val="11"/>
        <color theme="1"/>
        <rFont val="Calibri"/>
        <family val="2"/>
        <scheme val="minor"/>
      </rPr>
      <t>e</t>
    </r>
  </si>
  <si>
    <r>
      <t xml:space="preserve">angle ccw N </t>
    </r>
    <r>
      <rPr>
        <vertAlign val="superscript"/>
        <sz val="11"/>
        <color theme="1"/>
        <rFont val="Calibri"/>
        <family val="2"/>
        <scheme val="minor"/>
      </rPr>
      <t>o</t>
    </r>
  </si>
  <si>
    <t>Simple Darcy Analysis based on homogeneous K and boundary heads</t>
  </si>
  <si>
    <t>a)</t>
  </si>
  <si>
    <t>b)</t>
  </si>
  <si>
    <t>c)</t>
  </si>
  <si>
    <t>Determine east-west gradient trend</t>
  </si>
  <si>
    <t>zmax</t>
  </si>
  <si>
    <t>zmin</t>
  </si>
  <si>
    <t>north or south:</t>
  </si>
  <si>
    <t xml:space="preserve">East or west: </t>
  </si>
  <si>
    <t>digital quadrant</t>
  </si>
  <si>
    <t>assess north vs south flow</t>
  </si>
  <si>
    <r>
      <rPr>
        <vertAlign val="superscript"/>
        <sz val="11"/>
        <color theme="1"/>
        <rFont val="Calibri"/>
        <family val="2"/>
        <scheme val="minor"/>
      </rPr>
      <t>o</t>
    </r>
    <r>
      <rPr>
        <sz val="11"/>
        <color theme="1"/>
        <rFont val="Calibri"/>
        <family val="2"/>
        <scheme val="minor"/>
      </rPr>
      <t xml:space="preserve"> cw from x</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</si>
</sst>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00000"/>
    <numFmt numFmtId="165" formatCode="0.000"/>
    <numFmt numFmtId="166" formatCode="0.0"/>
    <numFmt numFmtId="167" formatCode="0.000000"/>
    <numFmt numFmtId="168" formatCode="0.0000"/>
  </numFmts>
  <fonts count="33">
    <font>
      <sz val="11"/>
      <color theme="1"/>
      <name val="Calibri"/>
      <family val="2"/>
      <scheme val="minor"/>
    </font>
    <font>
      <sz val="11"/>
      <color theme="1"/>
      <name val="Calibri"/>
      <family val="2"/>
      <scheme val="minor"/>
    </font>
    <font>
      <b/>
      <sz val="11"/>
      <color theme="0"/>
      <name val="Calibri"/>
      <family val="2"/>
      <scheme val="minor"/>
    </font>
    <font>
      <b/>
      <sz val="11"/>
      <color theme="1"/>
      <name val="Calibri"/>
      <family val="2"/>
      <scheme val="minor"/>
    </font>
    <font>
      <sz val="11"/>
      <color theme="0"/>
      <name val="Calibri"/>
      <family val="2"/>
      <scheme val="minor"/>
    </font>
    <font>
      <vertAlign val="superscript"/>
      <sz val="11"/>
      <color theme="1"/>
      <name val="Calibri"/>
      <family val="2"/>
      <scheme val="minor"/>
    </font>
    <font>
      <vertAlign val="subscript"/>
      <sz val="11"/>
      <color theme="1"/>
      <name val="Calibri"/>
      <family val="2"/>
      <scheme val="minor"/>
    </font>
    <font>
      <sz val="11"/>
      <color theme="1"/>
      <name val="Symbol"/>
      <family val="1"/>
      <charset val="2"/>
    </font>
    <font>
      <sz val="11"/>
      <color theme="1"/>
      <name val="Calibri"/>
      <family val="1"/>
      <charset val="2"/>
      <scheme val="minor"/>
    </font>
    <font>
      <sz val="11"/>
      <color theme="1"/>
      <name val="Calibri"/>
      <family val="2"/>
    </font>
    <font>
      <sz val="11"/>
      <color theme="1"/>
      <name val="Calibri"/>
      <family val="1"/>
      <charset val="2"/>
    </font>
    <font>
      <b/>
      <sz val="20"/>
      <color theme="1"/>
      <name val="Calibri"/>
      <family val="2"/>
      <scheme val="minor"/>
    </font>
    <font>
      <b/>
      <sz val="16"/>
      <color theme="1"/>
      <name val="Calibri"/>
      <family val="2"/>
      <scheme val="minor"/>
    </font>
    <font>
      <sz val="14"/>
      <color rgb="FF000000"/>
      <name val="Arial"/>
      <family val="2"/>
    </font>
    <font>
      <b/>
      <sz val="10"/>
      <name val="Arial"/>
      <family val="2"/>
    </font>
    <font>
      <b/>
      <sz val="10"/>
      <color indexed="13"/>
      <name val="Arial"/>
      <family val="2"/>
    </font>
    <font>
      <sz val="10"/>
      <name val="Arial"/>
      <family val="2"/>
    </font>
    <font>
      <sz val="10"/>
      <color indexed="43"/>
      <name val="Arial"/>
      <family val="2"/>
    </font>
    <font>
      <u/>
      <sz val="11"/>
      <color theme="1"/>
      <name val="Calibri"/>
      <family val="2"/>
      <scheme val="minor"/>
    </font>
    <font>
      <sz val="10"/>
      <color theme="0"/>
      <name val="Arial"/>
      <family val="2"/>
    </font>
    <font>
      <sz val="18"/>
      <color rgb="FF000000"/>
      <name val="Calibri"/>
      <family val="2"/>
    </font>
    <font>
      <sz val="11"/>
      <color rgb="FF000000"/>
      <name val="Calibri"/>
      <family val="2"/>
    </font>
    <font>
      <sz val="8"/>
      <color theme="1"/>
      <name val="Calibri"/>
      <family val="2"/>
      <scheme val="minor"/>
    </font>
    <font>
      <sz val="11"/>
      <color theme="1" tint="0.499984740745262"/>
      <name val="Calibri"/>
      <family val="2"/>
      <scheme val="minor"/>
    </font>
    <font>
      <sz val="22"/>
      <color theme="1"/>
      <name val="Calibri"/>
      <family val="2"/>
      <scheme val="minor"/>
    </font>
    <font>
      <vertAlign val="subscript"/>
      <sz val="10"/>
      <color rgb="FFFFFF99"/>
      <name val="Arial"/>
      <family val="2"/>
    </font>
    <font>
      <sz val="9"/>
      <color theme="1"/>
      <name val="Calibri"/>
      <family val="2"/>
      <scheme val="minor"/>
    </font>
    <font>
      <sz val="11"/>
      <color theme="1"/>
      <name val="Calibri"/>
      <family val="2"/>
      <charset val="2"/>
      <scheme val="minor"/>
    </font>
    <font>
      <sz val="8"/>
      <color rgb="FF000000"/>
      <name val="Segoe UI"/>
      <family val="2"/>
    </font>
    <font>
      <sz val="11"/>
      <color theme="0" tint="-0.499984740745262"/>
      <name val="Calibri"/>
      <family val="2"/>
      <scheme val="minor"/>
    </font>
    <font>
      <sz val="11"/>
      <color theme="0" tint="-0.14999847407452621"/>
      <name val="Calibri"/>
      <family val="2"/>
      <scheme val="minor"/>
    </font>
    <font>
      <i/>
      <sz val="11"/>
      <color theme="1"/>
      <name val="Calibri"/>
      <family val="2"/>
      <scheme val="minor"/>
    </font>
    <font>
      <i/>
      <vertAlign val="subscript"/>
      <sz val="11"/>
      <color theme="1"/>
      <name val="Calibri"/>
      <family val="2"/>
      <scheme val="minor"/>
    </font>
  </fonts>
  <fills count="38">
    <fill>
      <patternFill patternType="none"/>
    </fill>
    <fill>
      <patternFill patternType="gray125"/>
    </fill>
    <fill>
      <patternFill patternType="solid">
        <fgColor theme="4" tint="0.59999389629810485"/>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theme="4" tint="0.39997558519241921"/>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theme="5" tint="0.39997558519241921"/>
        <bgColor indexed="64"/>
      </patternFill>
    </fill>
    <fill>
      <patternFill patternType="solid">
        <fgColor theme="1"/>
        <bgColor indexed="64"/>
      </patternFill>
    </fill>
    <fill>
      <patternFill patternType="solid">
        <fgColor theme="5" tint="0.79998168889431442"/>
        <bgColor indexed="64"/>
      </patternFill>
    </fill>
    <fill>
      <patternFill patternType="solid">
        <fgColor rgb="FFFF99FF"/>
        <bgColor indexed="64"/>
      </patternFill>
    </fill>
    <fill>
      <patternFill patternType="solid">
        <fgColor rgb="FFFFCCFF"/>
        <bgColor indexed="64"/>
      </patternFill>
    </fill>
    <fill>
      <patternFill patternType="solid">
        <fgColor rgb="FFFFCCCC"/>
        <bgColor indexed="64"/>
      </patternFill>
    </fill>
    <fill>
      <patternFill patternType="solid">
        <fgColor rgb="FFCCECFF"/>
        <bgColor indexed="64"/>
      </patternFill>
    </fill>
    <fill>
      <patternFill patternType="solid">
        <fgColor theme="4" tint="0.79998168889431442"/>
        <bgColor indexed="64"/>
      </patternFill>
    </fill>
    <fill>
      <patternFill patternType="solid">
        <fgColor theme="7" tint="0.79998168889431442"/>
        <bgColor indexed="64"/>
      </patternFill>
    </fill>
    <fill>
      <patternFill patternType="solid">
        <fgColor theme="0" tint="-4.9989318521683403E-2"/>
        <bgColor indexed="64"/>
      </patternFill>
    </fill>
    <fill>
      <patternFill patternType="solid">
        <fgColor theme="9" tint="0.59999389629810485"/>
        <bgColor indexed="64"/>
      </patternFill>
    </fill>
    <fill>
      <patternFill patternType="solid">
        <fgColor theme="7" tint="0.39997558519241921"/>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indexed="62"/>
        <bgColor indexed="64"/>
      </patternFill>
    </fill>
    <fill>
      <patternFill patternType="solid">
        <fgColor indexed="9"/>
        <bgColor indexed="64"/>
      </patternFill>
    </fill>
    <fill>
      <patternFill patternType="solid">
        <fgColor indexed="22"/>
        <bgColor indexed="64"/>
      </patternFill>
    </fill>
    <fill>
      <patternFill patternType="solid">
        <fgColor theme="8" tint="0.59999389629810485"/>
        <bgColor indexed="64"/>
      </patternFill>
    </fill>
    <fill>
      <patternFill patternType="solid">
        <fgColor theme="2" tint="-9.9978637043366805E-2"/>
        <bgColor indexed="64"/>
      </patternFill>
    </fill>
    <fill>
      <patternFill patternType="solid">
        <fgColor theme="6" tint="0.79998168889431442"/>
        <bgColor indexed="64"/>
      </patternFill>
    </fill>
    <fill>
      <patternFill patternType="solid">
        <fgColor theme="6" tint="-0.249977111117893"/>
        <bgColor indexed="64"/>
      </patternFill>
    </fill>
    <fill>
      <patternFill patternType="solid">
        <fgColor theme="6" tint="0.59999389629810485"/>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rgb="FFCCCCFF"/>
        <bgColor indexed="64"/>
      </patternFill>
    </fill>
    <fill>
      <patternFill patternType="solid">
        <fgColor theme="8" tint="0.79998168889431442"/>
        <bgColor indexed="64"/>
      </patternFill>
    </fill>
    <fill>
      <patternFill patternType="solid">
        <fgColor theme="8" tint="0.39997558519241921"/>
        <bgColor indexed="64"/>
      </patternFill>
    </fill>
    <fill>
      <patternFill patternType="solid">
        <fgColor theme="0"/>
        <bgColor indexed="64"/>
      </patternFill>
    </fill>
    <fill>
      <patternFill patternType="solid">
        <fgColor rgb="FFFFFF99"/>
        <bgColor indexed="64"/>
      </patternFill>
    </fill>
    <fill>
      <patternFill patternType="solid">
        <fgColor theme="1" tint="0.34998626667073579"/>
        <bgColor indexed="64"/>
      </patternFill>
    </fill>
  </fills>
  <borders count="25">
    <border>
      <left/>
      <right/>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right style="thin">
        <color indexed="64"/>
      </right>
      <top/>
      <bottom/>
      <diagonal/>
    </border>
    <border>
      <left style="thin">
        <color indexed="64"/>
      </left>
      <right style="thin">
        <color indexed="64"/>
      </right>
      <top/>
      <bottom/>
      <diagonal/>
    </border>
    <border>
      <left style="thin">
        <color indexed="64"/>
      </left>
      <right/>
      <top/>
      <bottom/>
      <diagonal/>
    </border>
    <border>
      <left/>
      <right style="medium">
        <color indexed="64"/>
      </right>
      <top style="medium">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s>
  <cellStyleXfs count="2">
    <xf numFmtId="0" fontId="0" fillId="0" borderId="0"/>
    <xf numFmtId="9" fontId="1" fillId="0" borderId="0" applyFont="0" applyFill="0" applyBorder="0" applyAlignment="0" applyProtection="0"/>
  </cellStyleXfs>
  <cellXfs count="256">
    <xf numFmtId="0" fontId="0" fillId="0" borderId="0" xfId="0"/>
    <xf numFmtId="0" fontId="0" fillId="0" borderId="0" xfId="0" applyAlignment="1">
      <alignment horizontal="center"/>
    </xf>
    <xf numFmtId="0" fontId="0" fillId="2" borderId="0" xfId="0" applyFill="1" applyAlignment="1">
      <alignment horizontal="center"/>
    </xf>
    <xf numFmtId="0" fontId="0" fillId="3" borderId="0" xfId="0" applyFill="1" applyAlignment="1">
      <alignment horizontal="center"/>
    </xf>
    <xf numFmtId="0" fontId="0" fillId="4" borderId="0" xfId="0" applyFill="1" applyAlignment="1">
      <alignment horizontal="center"/>
    </xf>
    <xf numFmtId="0" fontId="0" fillId="5" borderId="0" xfId="0" applyFill="1"/>
    <xf numFmtId="0" fontId="0" fillId="6" borderId="0" xfId="0" applyFill="1"/>
    <xf numFmtId="0" fontId="0" fillId="7" borderId="0" xfId="0" applyFill="1"/>
    <xf numFmtId="0" fontId="0" fillId="8" borderId="0" xfId="0" applyFill="1"/>
    <xf numFmtId="0" fontId="0" fillId="0" borderId="1" xfId="0" applyBorder="1" applyAlignment="1">
      <alignment horizontal="center"/>
    </xf>
    <xf numFmtId="0" fontId="0" fillId="0" borderId="0" xfId="0" applyBorder="1"/>
    <xf numFmtId="0" fontId="0" fillId="2" borderId="3" xfId="0" applyFill="1" applyBorder="1"/>
    <xf numFmtId="0" fontId="0" fillId="2" borderId="4" xfId="0" applyFill="1" applyBorder="1"/>
    <xf numFmtId="0" fontId="0" fillId="2" borderId="5" xfId="0" applyFill="1" applyBorder="1"/>
    <xf numFmtId="0" fontId="0" fillId="2" borderId="6" xfId="0" applyFill="1" applyBorder="1"/>
    <xf numFmtId="0" fontId="0" fillId="2" borderId="0" xfId="0" applyFill="1" applyBorder="1"/>
    <xf numFmtId="0" fontId="0" fillId="2" borderId="7" xfId="0" applyFill="1" applyBorder="1"/>
    <xf numFmtId="0" fontId="0" fillId="2" borderId="8" xfId="0" applyFill="1" applyBorder="1"/>
    <xf numFmtId="0" fontId="0" fillId="2" borderId="9" xfId="0" applyFill="1" applyBorder="1"/>
    <xf numFmtId="0" fontId="0" fillId="2" borderId="10" xfId="0" applyFill="1" applyBorder="1"/>
    <xf numFmtId="0" fontId="0" fillId="9" borderId="0" xfId="0" applyFill="1" applyBorder="1"/>
    <xf numFmtId="165" fontId="0" fillId="0" borderId="0" xfId="0" applyNumberFormat="1"/>
    <xf numFmtId="2" fontId="0" fillId="0" borderId="0" xfId="0" applyNumberFormat="1"/>
    <xf numFmtId="0" fontId="0" fillId="7" borderId="3" xfId="0" applyFill="1" applyBorder="1"/>
    <xf numFmtId="0" fontId="0" fillId="7" borderId="4" xfId="0" applyFill="1" applyBorder="1"/>
    <xf numFmtId="0" fontId="0" fillId="7" borderId="5" xfId="0" applyFill="1" applyBorder="1"/>
    <xf numFmtId="0" fontId="0" fillId="7" borderId="6" xfId="0" applyFill="1" applyBorder="1"/>
    <xf numFmtId="0" fontId="0" fillId="7" borderId="0" xfId="0" applyFill="1" applyBorder="1"/>
    <xf numFmtId="0" fontId="0" fillId="7" borderId="7" xfId="0" applyFill="1" applyBorder="1"/>
    <xf numFmtId="16" fontId="0" fillId="7" borderId="0" xfId="0" quotePrefix="1" applyNumberFormat="1" applyFill="1" applyBorder="1"/>
    <xf numFmtId="0" fontId="0" fillId="7" borderId="0" xfId="0" quotePrefix="1" applyFill="1"/>
    <xf numFmtId="0" fontId="0" fillId="7" borderId="8" xfId="0" applyFill="1" applyBorder="1"/>
    <xf numFmtId="0" fontId="0" fillId="7" borderId="9" xfId="0" applyFill="1" applyBorder="1"/>
    <xf numFmtId="0" fontId="0" fillId="7" borderId="10" xfId="0" applyFill="1" applyBorder="1"/>
    <xf numFmtId="0" fontId="0" fillId="2" borderId="3" xfId="0" applyFill="1" applyBorder="1" applyProtection="1">
      <protection locked="0"/>
    </xf>
    <xf numFmtId="0" fontId="0" fillId="2" borderId="4" xfId="0" applyFill="1" applyBorder="1" applyProtection="1">
      <protection locked="0"/>
    </xf>
    <xf numFmtId="0" fontId="0" fillId="2" borderId="5" xfId="0" applyFill="1" applyBorder="1" applyProtection="1">
      <protection locked="0"/>
    </xf>
    <xf numFmtId="0" fontId="0" fillId="2" borderId="6" xfId="0" applyFill="1" applyBorder="1" applyProtection="1">
      <protection locked="0"/>
    </xf>
    <xf numFmtId="0" fontId="0" fillId="2" borderId="0" xfId="0" applyFill="1" applyBorder="1" applyProtection="1">
      <protection locked="0"/>
    </xf>
    <xf numFmtId="0" fontId="0" fillId="2" borderId="7" xfId="0" applyFill="1" applyBorder="1" applyProtection="1">
      <protection locked="0"/>
    </xf>
    <xf numFmtId="0" fontId="0" fillId="2" borderId="8" xfId="0" applyFill="1" applyBorder="1" applyProtection="1">
      <protection locked="0"/>
    </xf>
    <xf numFmtId="0" fontId="0" fillId="2" borderId="9" xfId="0" applyFill="1" applyBorder="1" applyProtection="1">
      <protection locked="0"/>
    </xf>
    <xf numFmtId="0" fontId="0" fillId="2" borderId="10" xfId="0" applyFill="1" applyBorder="1" applyProtection="1">
      <protection locked="0"/>
    </xf>
    <xf numFmtId="0" fontId="0" fillId="2" borderId="0" xfId="0" applyFill="1" applyBorder="1" applyProtection="1"/>
    <xf numFmtId="0" fontId="0" fillId="10" borderId="0" xfId="0" applyFill="1"/>
    <xf numFmtId="9" fontId="0" fillId="10" borderId="0" xfId="1" applyFont="1" applyFill="1"/>
    <xf numFmtId="2" fontId="0" fillId="10" borderId="0" xfId="0" applyNumberFormat="1" applyFill="1"/>
    <xf numFmtId="0" fontId="0" fillId="9" borderId="0" xfId="0" applyFill="1"/>
    <xf numFmtId="0" fontId="0" fillId="11" borderId="0" xfId="0" applyFill="1"/>
    <xf numFmtId="0" fontId="0" fillId="12" borderId="0" xfId="0" applyFill="1"/>
    <xf numFmtId="0" fontId="0" fillId="13" borderId="0" xfId="0" applyFill="1"/>
    <xf numFmtId="0" fontId="0" fillId="14" borderId="0" xfId="0" applyFill="1"/>
    <xf numFmtId="0" fontId="0" fillId="14" borderId="0" xfId="0" quotePrefix="1" applyFill="1"/>
    <xf numFmtId="9" fontId="0" fillId="14" borderId="0" xfId="1" applyFont="1" applyFill="1"/>
    <xf numFmtId="2" fontId="0" fillId="14" borderId="0" xfId="0" applyNumberFormat="1" applyFill="1"/>
    <xf numFmtId="0" fontId="8" fillId="7" borderId="0" xfId="0" applyFont="1" applyFill="1"/>
    <xf numFmtId="165" fontId="0" fillId="7" borderId="0" xfId="0" applyNumberFormat="1" applyFill="1" applyAlignment="1">
      <alignment horizontal="center"/>
    </xf>
    <xf numFmtId="0" fontId="10" fillId="7" borderId="0" xfId="0" applyFont="1" applyFill="1"/>
    <xf numFmtId="2" fontId="0" fillId="7" borderId="0" xfId="0" applyNumberFormat="1" applyFill="1" applyAlignment="1">
      <alignment horizontal="center"/>
    </xf>
    <xf numFmtId="0" fontId="0" fillId="7" borderId="0" xfId="0" applyFill="1" applyAlignment="1">
      <alignment horizontal="center"/>
    </xf>
    <xf numFmtId="0" fontId="0" fillId="15" borderId="0" xfId="0" applyFill="1"/>
    <xf numFmtId="165" fontId="0" fillId="10" borderId="0" xfId="0" applyNumberFormat="1" applyFill="1"/>
    <xf numFmtId="166" fontId="0" fillId="10" borderId="0" xfId="0" applyNumberFormat="1" applyFill="1"/>
    <xf numFmtId="0" fontId="0" fillId="16" borderId="0" xfId="0" applyFill="1"/>
    <xf numFmtId="0" fontId="3" fillId="0" borderId="0" xfId="0" applyFont="1"/>
    <xf numFmtId="166" fontId="0" fillId="13" borderId="0" xfId="0" applyNumberFormat="1" applyFill="1"/>
    <xf numFmtId="165" fontId="0" fillId="13" borderId="0" xfId="0" applyNumberFormat="1" applyFill="1"/>
    <xf numFmtId="0" fontId="0" fillId="17" borderId="0" xfId="0" applyFill="1"/>
    <xf numFmtId="0" fontId="0" fillId="18" borderId="0" xfId="0" applyFill="1"/>
    <xf numFmtId="0" fontId="0" fillId="19" borderId="0" xfId="0" applyFill="1"/>
    <xf numFmtId="0" fontId="0" fillId="20" borderId="0" xfId="0" applyFill="1"/>
    <xf numFmtId="0" fontId="7" fillId="0" borderId="0" xfId="0" applyFont="1"/>
    <xf numFmtId="0" fontId="0" fillId="2" borderId="0" xfId="0" applyFill="1"/>
    <xf numFmtId="0" fontId="0" fillId="2" borderId="3" xfId="0" applyFill="1" applyBorder="1" applyAlignment="1">
      <alignment horizontal="center"/>
    </xf>
    <xf numFmtId="0" fontId="0" fillId="2" borderId="4" xfId="0" applyFill="1" applyBorder="1" applyAlignment="1">
      <alignment horizontal="center"/>
    </xf>
    <xf numFmtId="0" fontId="0" fillId="2" borderId="6" xfId="0" applyFill="1" applyBorder="1" applyAlignment="1">
      <alignment horizontal="center"/>
    </xf>
    <xf numFmtId="0" fontId="0" fillId="2" borderId="0" xfId="0" applyFill="1" applyBorder="1" applyAlignment="1">
      <alignment horizontal="center"/>
    </xf>
    <xf numFmtId="0" fontId="0" fillId="2" borderId="8" xfId="0" applyFill="1" applyBorder="1" applyAlignment="1">
      <alignment horizontal="center"/>
    </xf>
    <xf numFmtId="0" fontId="0" fillId="2" borderId="9" xfId="0" applyFill="1" applyBorder="1" applyAlignment="1">
      <alignment horizontal="center"/>
    </xf>
    <xf numFmtId="0" fontId="11" fillId="8" borderId="11" xfId="0" applyFont="1" applyFill="1" applyBorder="1"/>
    <xf numFmtId="0" fontId="11" fillId="8" borderId="12" xfId="0" applyFont="1" applyFill="1" applyBorder="1"/>
    <xf numFmtId="0" fontId="11" fillId="8" borderId="13" xfId="0" applyFont="1" applyFill="1" applyBorder="1"/>
    <xf numFmtId="0" fontId="12" fillId="0" borderId="0" xfId="0" applyFont="1"/>
    <xf numFmtId="0" fontId="0" fillId="21" borderId="0" xfId="0" applyFill="1"/>
    <xf numFmtId="0" fontId="0" fillId="21" borderId="0" xfId="0" applyFill="1" applyAlignment="1">
      <alignment horizontal="center"/>
    </xf>
    <xf numFmtId="14" fontId="0" fillId="0" borderId="0" xfId="0" applyNumberFormat="1"/>
    <xf numFmtId="0" fontId="15" fillId="22" borderId="1" xfId="0" applyFont="1" applyFill="1" applyBorder="1" applyAlignment="1">
      <alignment horizontal="center"/>
    </xf>
    <xf numFmtId="0" fontId="16" fillId="0" borderId="0" xfId="0" applyFont="1"/>
    <xf numFmtId="0" fontId="17" fillId="22" borderId="14" xfId="0" applyFont="1" applyFill="1" applyBorder="1"/>
    <xf numFmtId="0" fontId="0" fillId="23" borderId="1" xfId="0" applyFill="1" applyBorder="1" applyAlignment="1">
      <alignment horizontal="center"/>
    </xf>
    <xf numFmtId="11" fontId="0" fillId="0" borderId="0" xfId="0" applyNumberFormat="1"/>
    <xf numFmtId="0" fontId="17" fillId="22" borderId="0" xfId="0" applyFont="1" applyFill="1"/>
    <xf numFmtId="0" fontId="0" fillId="15" borderId="1" xfId="0" applyFill="1" applyBorder="1" applyAlignment="1">
      <alignment horizontal="center"/>
    </xf>
    <xf numFmtId="0" fontId="16" fillId="0" borderId="0" xfId="0" applyFont="1" applyAlignment="1">
      <alignment horizontal="center"/>
    </xf>
    <xf numFmtId="0" fontId="0" fillId="3" borderId="1" xfId="0" applyFill="1" applyBorder="1" applyAlignment="1">
      <alignment horizontal="center"/>
    </xf>
    <xf numFmtId="0" fontId="16" fillId="0" borderId="1" xfId="0" applyFont="1" applyBorder="1" applyAlignment="1">
      <alignment horizontal="center"/>
    </xf>
    <xf numFmtId="0" fontId="0" fillId="24" borderId="0" xfId="0" applyFill="1"/>
    <xf numFmtId="1" fontId="0" fillId="24" borderId="0" xfId="0" applyNumberFormat="1" applyFill="1"/>
    <xf numFmtId="2" fontId="0" fillId="24" borderId="0" xfId="0" applyNumberFormat="1" applyFill="1"/>
    <xf numFmtId="2" fontId="0" fillId="20" borderId="0" xfId="0" applyNumberFormat="1" applyFill="1"/>
    <xf numFmtId="167" fontId="0" fillId="10" borderId="0" xfId="0" applyNumberFormat="1" applyFill="1"/>
    <xf numFmtId="167" fontId="0" fillId="18" borderId="0" xfId="0" applyNumberFormat="1" applyFill="1"/>
    <xf numFmtId="0" fontId="0" fillId="26" borderId="0" xfId="0" applyFill="1"/>
    <xf numFmtId="0" fontId="14" fillId="26" borderId="0" xfId="0" applyFont="1" applyFill="1"/>
    <xf numFmtId="0" fontId="16" fillId="26" borderId="15" xfId="0" applyFont="1" applyFill="1" applyBorder="1" applyAlignment="1">
      <alignment horizontal="center"/>
    </xf>
    <xf numFmtId="0" fontId="16" fillId="26" borderId="0" xfId="0" applyFont="1" applyFill="1"/>
    <xf numFmtId="0" fontId="16" fillId="27" borderId="16" xfId="0" applyFont="1" applyFill="1" applyBorder="1" applyAlignment="1">
      <alignment horizontal="center"/>
    </xf>
    <xf numFmtId="0" fontId="16" fillId="27" borderId="0" xfId="0" applyFont="1" applyFill="1" applyAlignment="1">
      <alignment horizontal="center"/>
    </xf>
    <xf numFmtId="0" fontId="0" fillId="27" borderId="0" xfId="0" applyFill="1" applyAlignment="1">
      <alignment horizontal="center"/>
    </xf>
    <xf numFmtId="0" fontId="16" fillId="27" borderId="17" xfId="0" applyFont="1" applyFill="1" applyBorder="1" applyAlignment="1">
      <alignment horizontal="center"/>
    </xf>
    <xf numFmtId="0" fontId="0" fillId="27" borderId="17" xfId="0" applyFill="1" applyBorder="1" applyAlignment="1">
      <alignment horizontal="center"/>
    </xf>
    <xf numFmtId="2" fontId="16" fillId="27" borderId="0" xfId="0" applyNumberFormat="1" applyFont="1" applyFill="1" applyAlignment="1">
      <alignment horizontal="center"/>
    </xf>
    <xf numFmtId="0" fontId="0" fillId="28" borderId="4" xfId="0" applyFill="1" applyBorder="1"/>
    <xf numFmtId="0" fontId="14" fillId="28" borderId="4" xfId="0" applyFont="1" applyFill="1" applyBorder="1"/>
    <xf numFmtId="0" fontId="0" fillId="28" borderId="5" xfId="0" applyFill="1" applyBorder="1"/>
    <xf numFmtId="0" fontId="0" fillId="28" borderId="0" xfId="0" applyFill="1"/>
    <xf numFmtId="0" fontId="0" fillId="28" borderId="7" xfId="0" applyFill="1" applyBorder="1"/>
    <xf numFmtId="167" fontId="0" fillId="27" borderId="0" xfId="0" applyNumberFormat="1" applyFill="1"/>
    <xf numFmtId="167" fontId="0" fillId="29" borderId="0" xfId="0" applyNumberFormat="1" applyFill="1"/>
    <xf numFmtId="0" fontId="0" fillId="28" borderId="9" xfId="0" applyFill="1" applyBorder="1"/>
    <xf numFmtId="0" fontId="0" fillId="28" borderId="10" xfId="0" applyFill="1" applyBorder="1"/>
    <xf numFmtId="11" fontId="0" fillId="10" borderId="0" xfId="0" applyNumberFormat="1" applyFill="1"/>
    <xf numFmtId="11" fontId="0" fillId="15" borderId="0" xfId="0" applyNumberFormat="1" applyFill="1"/>
    <xf numFmtId="11" fontId="0" fillId="25" borderId="0" xfId="0" applyNumberFormat="1" applyFill="1"/>
    <xf numFmtId="2" fontId="0" fillId="6" borderId="0" xfId="0" applyNumberFormat="1" applyFill="1"/>
    <xf numFmtId="0" fontId="0" fillId="12" borderId="1" xfId="0" applyFill="1" applyBorder="1" applyAlignment="1">
      <alignment horizontal="center"/>
    </xf>
    <xf numFmtId="0" fontId="0" fillId="12" borderId="17" xfId="0" applyFill="1" applyBorder="1" applyAlignment="1">
      <alignment horizontal="center"/>
    </xf>
    <xf numFmtId="2" fontId="0" fillId="12" borderId="18" xfId="0" applyNumberFormat="1" applyFill="1" applyBorder="1" applyAlignment="1">
      <alignment horizontal="center"/>
    </xf>
    <xf numFmtId="2" fontId="0" fillId="29" borderId="0" xfId="0" applyNumberFormat="1" applyFill="1"/>
    <xf numFmtId="0" fontId="16" fillId="26" borderId="15" xfId="0" applyFont="1" applyFill="1" applyBorder="1"/>
    <xf numFmtId="0" fontId="0" fillId="27" borderId="0" xfId="0" applyFill="1"/>
    <xf numFmtId="11" fontId="0" fillId="27" borderId="0" xfId="0" applyNumberFormat="1" applyFill="1"/>
    <xf numFmtId="165" fontId="0" fillId="15" borderId="0" xfId="0" applyNumberFormat="1" applyFill="1"/>
    <xf numFmtId="0" fontId="0" fillId="18" borderId="17" xfId="0" applyFill="1" applyBorder="1" applyAlignment="1">
      <alignment horizontal="center"/>
    </xf>
    <xf numFmtId="165" fontId="0" fillId="18" borderId="18" xfId="0" applyNumberFormat="1" applyFill="1" applyBorder="1" applyAlignment="1">
      <alignment horizontal="center"/>
    </xf>
    <xf numFmtId="0" fontId="0" fillId="18" borderId="0" xfId="0" applyFill="1" applyBorder="1" applyAlignment="1">
      <alignment horizontal="center"/>
    </xf>
    <xf numFmtId="165" fontId="0" fillId="18" borderId="2" xfId="0" applyNumberFormat="1" applyFill="1" applyBorder="1" applyAlignment="1">
      <alignment horizontal="center"/>
    </xf>
    <xf numFmtId="1" fontId="0" fillId="18" borderId="18" xfId="0" applyNumberFormat="1" applyFill="1" applyBorder="1" applyAlignment="1">
      <alignment horizontal="center"/>
    </xf>
    <xf numFmtId="0" fontId="0" fillId="0" borderId="17" xfId="0" applyBorder="1"/>
    <xf numFmtId="0" fontId="0" fillId="4" borderId="0" xfId="0" applyFill="1" applyBorder="1" applyAlignment="1">
      <alignment horizontal="center"/>
    </xf>
    <xf numFmtId="0" fontId="0" fillId="5" borderId="0" xfId="0" applyFill="1" applyBorder="1"/>
    <xf numFmtId="166" fontId="0" fillId="13" borderId="0" xfId="0" applyNumberFormat="1" applyFill="1" applyBorder="1"/>
    <xf numFmtId="0" fontId="0" fillId="0" borderId="19" xfId="0" applyBorder="1"/>
    <xf numFmtId="0" fontId="0" fillId="5" borderId="19" xfId="0" applyFill="1" applyBorder="1"/>
    <xf numFmtId="166" fontId="0" fillId="13" borderId="19" xfId="0" applyNumberFormat="1" applyFill="1" applyBorder="1"/>
    <xf numFmtId="164" fontId="0" fillId="13" borderId="19" xfId="0" applyNumberFormat="1" applyFill="1" applyBorder="1"/>
    <xf numFmtId="0" fontId="17" fillId="22" borderId="0" xfId="0" applyFont="1" applyFill="1" applyBorder="1"/>
    <xf numFmtId="0" fontId="19" fillId="28" borderId="0" xfId="0" applyFont="1" applyFill="1"/>
    <xf numFmtId="0" fontId="4" fillId="28" borderId="0" xfId="0" applyFont="1" applyFill="1"/>
    <xf numFmtId="0" fontId="0" fillId="0" borderId="0" xfId="0" applyAlignment="1">
      <alignment horizontal="right"/>
    </xf>
    <xf numFmtId="0" fontId="0" fillId="0" borderId="0" xfId="0" applyAlignment="1">
      <alignment horizontal="left"/>
    </xf>
    <xf numFmtId="0" fontId="0" fillId="31" borderId="0" xfId="0" applyFill="1"/>
    <xf numFmtId="0" fontId="2" fillId="31" borderId="0" xfId="0" applyFont="1" applyFill="1" applyAlignment="1">
      <alignment horizontal="left"/>
    </xf>
    <xf numFmtId="0" fontId="0" fillId="30" borderId="1" xfId="0" applyFill="1" applyBorder="1" applyAlignment="1">
      <alignment horizontal="center"/>
    </xf>
    <xf numFmtId="166" fontId="0" fillId="30" borderId="1" xfId="0" applyNumberFormat="1" applyFill="1" applyBorder="1" applyAlignment="1">
      <alignment horizontal="center"/>
    </xf>
    <xf numFmtId="0" fontId="0" fillId="17" borderId="1" xfId="0" applyFill="1" applyBorder="1" applyAlignment="1">
      <alignment horizontal="center"/>
    </xf>
    <xf numFmtId="165" fontId="0" fillId="30" borderId="1" xfId="0" applyNumberFormat="1" applyFill="1" applyBorder="1" applyAlignment="1">
      <alignment horizontal="center"/>
    </xf>
    <xf numFmtId="2" fontId="0" fillId="18" borderId="18" xfId="0" applyNumberFormat="1" applyFill="1" applyBorder="1" applyAlignment="1">
      <alignment horizontal="center"/>
    </xf>
    <xf numFmtId="0" fontId="22" fillId="17" borderId="1" xfId="0" applyFont="1" applyFill="1" applyBorder="1" applyAlignment="1">
      <alignment horizontal="center"/>
    </xf>
    <xf numFmtId="0" fontId="0" fillId="32" borderId="3" xfId="0" applyFill="1" applyBorder="1"/>
    <xf numFmtId="0" fontId="0" fillId="32" borderId="4" xfId="0" applyFill="1" applyBorder="1"/>
    <xf numFmtId="0" fontId="0" fillId="32" borderId="6" xfId="0" applyFill="1" applyBorder="1"/>
    <xf numFmtId="0" fontId="0" fillId="32" borderId="0" xfId="0" applyFill="1" applyBorder="1"/>
    <xf numFmtId="0" fontId="0" fillId="32" borderId="7" xfId="0" applyFill="1" applyBorder="1"/>
    <xf numFmtId="0" fontId="0" fillId="32" borderId="8" xfId="0" applyFill="1" applyBorder="1"/>
    <xf numFmtId="0" fontId="0" fillId="32" borderId="9" xfId="0" applyFill="1" applyBorder="1"/>
    <xf numFmtId="0" fontId="0" fillId="32" borderId="10" xfId="0" applyFill="1" applyBorder="1"/>
    <xf numFmtId="0" fontId="0" fillId="32" borderId="20" xfId="0" applyFill="1" applyBorder="1" applyAlignment="1">
      <alignment horizontal="center"/>
    </xf>
    <xf numFmtId="0" fontId="0" fillId="30" borderId="0" xfId="0" applyFill="1"/>
    <xf numFmtId="0" fontId="0" fillId="16" borderId="19" xfId="0" applyFill="1" applyBorder="1"/>
    <xf numFmtId="0" fontId="0" fillId="16" borderId="0" xfId="0" applyFill="1" applyBorder="1"/>
    <xf numFmtId="0" fontId="0" fillId="16" borderId="17" xfId="0" applyFill="1" applyBorder="1"/>
    <xf numFmtId="0" fontId="18" fillId="16" borderId="19" xfId="0" applyFont="1" applyFill="1" applyBorder="1"/>
    <xf numFmtId="0" fontId="0" fillId="16" borderId="0" xfId="0" applyFill="1" applyBorder="1" applyAlignment="1">
      <alignment horizontal="center"/>
    </xf>
    <xf numFmtId="165" fontId="0" fillId="15" borderId="19" xfId="0" applyNumberFormat="1" applyFill="1" applyBorder="1" applyAlignment="1">
      <alignment horizontal="center"/>
    </xf>
    <xf numFmtId="165" fontId="0" fillId="15" borderId="0" xfId="0" applyNumberFormat="1" applyFill="1" applyBorder="1" applyAlignment="1">
      <alignment horizontal="center"/>
    </xf>
    <xf numFmtId="0" fontId="0" fillId="15" borderId="19" xfId="0" applyFill="1" applyBorder="1" applyAlignment="1">
      <alignment horizontal="center"/>
    </xf>
    <xf numFmtId="0" fontId="0" fillId="33" borderId="19" xfId="0" applyFill="1" applyBorder="1"/>
    <xf numFmtId="0" fontId="0" fillId="33" borderId="0" xfId="0" applyFill="1" applyBorder="1"/>
    <xf numFmtId="0" fontId="0" fillId="34" borderId="0" xfId="0" applyFill="1" applyBorder="1"/>
    <xf numFmtId="0" fontId="0" fillId="34" borderId="17" xfId="0" applyFill="1" applyBorder="1"/>
    <xf numFmtId="0" fontId="0" fillId="19" borderId="19" xfId="0" applyFill="1" applyBorder="1"/>
    <xf numFmtId="0" fontId="0" fillId="30" borderId="17" xfId="0" applyFill="1" applyBorder="1"/>
    <xf numFmtId="0" fontId="0" fillId="13" borderId="17" xfId="0" applyFill="1" applyBorder="1"/>
    <xf numFmtId="0" fontId="0" fillId="13" borderId="19" xfId="0" applyFill="1" applyBorder="1"/>
    <xf numFmtId="0" fontId="0" fillId="13" borderId="0" xfId="0" applyFill="1" applyBorder="1"/>
    <xf numFmtId="166" fontId="23" fillId="30" borderId="3" xfId="0" applyNumberFormat="1" applyFont="1" applyFill="1" applyBorder="1"/>
    <xf numFmtId="166" fontId="23" fillId="30" borderId="5" xfId="0" applyNumberFormat="1" applyFont="1" applyFill="1" applyBorder="1"/>
    <xf numFmtId="166" fontId="23" fillId="30" borderId="6" xfId="0" applyNumberFormat="1" applyFont="1" applyFill="1" applyBorder="1"/>
    <xf numFmtId="166" fontId="23" fillId="30" borderId="7" xfId="0" applyNumberFormat="1" applyFont="1" applyFill="1" applyBorder="1"/>
    <xf numFmtId="166" fontId="23" fillId="30" borderId="8" xfId="0" applyNumberFormat="1" applyFont="1" applyFill="1" applyBorder="1"/>
    <xf numFmtId="166" fontId="23" fillId="30" borderId="10" xfId="0" applyNumberFormat="1" applyFont="1" applyFill="1" applyBorder="1"/>
    <xf numFmtId="0" fontId="3" fillId="16" borderId="19" xfId="0" applyFont="1" applyFill="1" applyBorder="1"/>
    <xf numFmtId="0" fontId="3" fillId="30" borderId="0" xfId="0" applyFont="1" applyFill="1"/>
    <xf numFmtId="0" fontId="0" fillId="35" borderId="1" xfId="0" applyFill="1" applyBorder="1" applyAlignment="1">
      <alignment horizontal="center"/>
    </xf>
    <xf numFmtId="11" fontId="0" fillId="18" borderId="18" xfId="0" applyNumberFormat="1" applyFill="1" applyBorder="1" applyAlignment="1">
      <alignment horizontal="center"/>
    </xf>
    <xf numFmtId="0" fontId="0" fillId="36" borderId="0" xfId="0" applyFill="1"/>
    <xf numFmtId="0" fontId="0" fillId="36" borderId="17" xfId="0" applyFill="1" applyBorder="1" applyAlignment="1">
      <alignment horizontal="center"/>
    </xf>
    <xf numFmtId="165" fontId="0" fillId="36" borderId="18" xfId="0" applyNumberFormat="1" applyFill="1" applyBorder="1" applyAlignment="1">
      <alignment horizontal="center"/>
    </xf>
    <xf numFmtId="0" fontId="0" fillId="36" borderId="0" xfId="0" applyFill="1" applyBorder="1" applyAlignment="1">
      <alignment horizontal="center"/>
    </xf>
    <xf numFmtId="165" fontId="0" fillId="36" borderId="2" xfId="0" applyNumberFormat="1" applyFill="1" applyBorder="1" applyAlignment="1">
      <alignment horizontal="center"/>
    </xf>
    <xf numFmtId="1" fontId="0" fillId="36" borderId="18" xfId="0" applyNumberFormat="1" applyFill="1" applyBorder="1" applyAlignment="1">
      <alignment horizontal="center"/>
    </xf>
    <xf numFmtId="0" fontId="26" fillId="17" borderId="1" xfId="0" applyFont="1" applyFill="1" applyBorder="1" applyAlignment="1">
      <alignment horizontal="center"/>
    </xf>
    <xf numFmtId="0" fontId="0" fillId="20" borderId="1" xfId="0" applyFill="1" applyBorder="1" applyAlignment="1">
      <alignment horizontal="center"/>
    </xf>
    <xf numFmtId="0" fontId="0" fillId="37" borderId="0" xfId="0" applyFill="1"/>
    <xf numFmtId="0" fontId="2" fillId="37" borderId="0" xfId="0" applyFont="1" applyFill="1"/>
    <xf numFmtId="0" fontId="0" fillId="0" borderId="21" xfId="0" applyBorder="1" applyAlignment="1">
      <alignment horizontal="center"/>
    </xf>
    <xf numFmtId="0" fontId="0" fillId="0" borderId="22" xfId="0" applyBorder="1" applyAlignment="1">
      <alignment horizontal="center"/>
    </xf>
    <xf numFmtId="0" fontId="0" fillId="0" borderId="16" xfId="0" applyBorder="1" applyAlignment="1">
      <alignment horizontal="center"/>
    </xf>
    <xf numFmtId="0" fontId="0" fillId="0" borderId="23" xfId="0" applyBorder="1" applyAlignment="1">
      <alignment horizontal="center"/>
    </xf>
    <xf numFmtId="0" fontId="0" fillId="0" borderId="15" xfId="0" applyBorder="1" applyAlignment="1">
      <alignment horizontal="center"/>
    </xf>
    <xf numFmtId="0" fontId="0" fillId="0" borderId="24" xfId="0" applyBorder="1" applyAlignment="1">
      <alignment horizontal="center"/>
    </xf>
    <xf numFmtId="2" fontId="0" fillId="0" borderId="1" xfId="0" applyNumberFormat="1" applyBorder="1" applyAlignment="1">
      <alignment horizontal="center"/>
    </xf>
    <xf numFmtId="9" fontId="0" fillId="0" borderId="1" xfId="1" applyFont="1" applyBorder="1"/>
    <xf numFmtId="166" fontId="0" fillId="0" borderId="0" xfId="0" applyNumberFormat="1"/>
    <xf numFmtId="0" fontId="27" fillId="17" borderId="1" xfId="0" applyFont="1" applyFill="1" applyBorder="1" applyAlignment="1">
      <alignment horizontal="center"/>
    </xf>
    <xf numFmtId="0" fontId="0" fillId="4" borderId="0" xfId="0" applyFill="1"/>
    <xf numFmtId="0" fontId="0" fillId="3" borderId="0" xfId="0" applyFill="1"/>
    <xf numFmtId="0" fontId="29" fillId="30" borderId="19" xfId="0" applyFont="1" applyFill="1" applyBorder="1"/>
    <xf numFmtId="0" fontId="29" fillId="30" borderId="0" xfId="0" applyFont="1" applyFill="1" applyBorder="1"/>
    <xf numFmtId="0" fontId="29" fillId="30" borderId="0" xfId="0" applyFont="1" applyFill="1" applyBorder="1" applyAlignment="1">
      <alignment horizontal="center"/>
    </xf>
    <xf numFmtId="166" fontId="29" fillId="30" borderId="19" xfId="0" applyNumberFormat="1" applyFont="1" applyFill="1" applyBorder="1"/>
    <xf numFmtId="165" fontId="29" fillId="30" borderId="0" xfId="0" applyNumberFormat="1" applyFont="1" applyFill="1" applyBorder="1" applyAlignment="1">
      <alignment horizontal="center"/>
    </xf>
    <xf numFmtId="166" fontId="29" fillId="30" borderId="0" xfId="0" applyNumberFormat="1" applyFont="1" applyFill="1" applyBorder="1" applyAlignment="1">
      <alignment horizontal="center"/>
    </xf>
    <xf numFmtId="165" fontId="0" fillId="16" borderId="0" xfId="0" applyNumberFormat="1" applyFill="1" applyBorder="1"/>
    <xf numFmtId="0" fontId="0" fillId="15" borderId="19" xfId="0" applyFill="1" applyBorder="1" applyAlignment="1">
      <alignment horizontal="left"/>
    </xf>
    <xf numFmtId="0" fontId="18" fillId="15" borderId="19" xfId="0" applyFont="1" applyFill="1" applyBorder="1" applyAlignment="1">
      <alignment horizontal="left"/>
    </xf>
    <xf numFmtId="165" fontId="0" fillId="7" borderId="1" xfId="0" applyNumberFormat="1" applyFill="1" applyBorder="1" applyAlignment="1">
      <alignment horizontal="center"/>
    </xf>
    <xf numFmtId="1" fontId="0" fillId="4" borderId="1" xfId="0" applyNumberFormat="1" applyFill="1" applyBorder="1" applyAlignment="1">
      <alignment horizontal="center"/>
    </xf>
    <xf numFmtId="165" fontId="0" fillId="3" borderId="1" xfId="0" applyNumberFormat="1" applyFill="1" applyBorder="1" applyAlignment="1">
      <alignment horizontal="center"/>
    </xf>
    <xf numFmtId="165" fontId="0" fillId="0" borderId="1" xfId="0" applyNumberFormat="1" applyBorder="1"/>
    <xf numFmtId="1" fontId="0" fillId="13" borderId="1" xfId="0" applyNumberFormat="1" applyFill="1" applyBorder="1" applyAlignment="1">
      <alignment horizontal="center"/>
    </xf>
    <xf numFmtId="166" fontId="0" fillId="0" borderId="1" xfId="0" applyNumberFormat="1" applyBorder="1"/>
    <xf numFmtId="0" fontId="30" fillId="30" borderId="0" xfId="0" applyFont="1" applyFill="1" applyBorder="1" applyAlignment="1">
      <alignment horizontal="center"/>
    </xf>
    <xf numFmtId="0" fontId="0" fillId="13" borderId="21" xfId="0" applyFill="1" applyBorder="1"/>
    <xf numFmtId="0" fontId="0" fillId="13" borderId="16" xfId="0" applyFill="1" applyBorder="1"/>
    <xf numFmtId="166" fontId="0" fillId="13" borderId="23" xfId="0" applyNumberFormat="1" applyFill="1" applyBorder="1"/>
    <xf numFmtId="0" fontId="0" fillId="13" borderId="24" xfId="0" applyFill="1" applyBorder="1"/>
    <xf numFmtId="0" fontId="0" fillId="13" borderId="22" xfId="0" applyFill="1" applyBorder="1"/>
    <xf numFmtId="165" fontId="0" fillId="13" borderId="19" xfId="0" applyNumberFormat="1" applyFill="1" applyBorder="1"/>
    <xf numFmtId="0" fontId="0" fillId="13" borderId="15" xfId="0" applyFill="1" applyBorder="1"/>
    <xf numFmtId="165" fontId="0" fillId="16" borderId="0" xfId="0" applyNumberFormat="1" applyFill="1"/>
    <xf numFmtId="0" fontId="31" fillId="16" borderId="0" xfId="0" applyFont="1" applyFill="1"/>
    <xf numFmtId="168" fontId="0" fillId="16" borderId="0" xfId="0" applyNumberFormat="1" applyFill="1"/>
    <xf numFmtId="2" fontId="0" fillId="16" borderId="0" xfId="0" applyNumberFormat="1" applyFill="1"/>
    <xf numFmtId="0" fontId="0" fillId="16" borderId="0" xfId="0" applyFont="1" applyFill="1"/>
    <xf numFmtId="165" fontId="0" fillId="35" borderId="1" xfId="0" applyNumberFormat="1" applyFill="1" applyBorder="1" applyAlignment="1">
      <alignment horizontal="center"/>
    </xf>
    <xf numFmtId="2" fontId="0" fillId="35" borderId="1" xfId="0" applyNumberFormat="1" applyFill="1" applyBorder="1" applyAlignment="1">
      <alignment horizontal="center"/>
    </xf>
    <xf numFmtId="165" fontId="0" fillId="35" borderId="1" xfId="0" applyNumberFormat="1" applyFill="1" applyBorder="1"/>
    <xf numFmtId="0" fontId="29" fillId="30" borderId="0" xfId="0" applyFont="1" applyFill="1" applyAlignment="1">
      <alignment horizontal="center"/>
    </xf>
    <xf numFmtId="0" fontId="29" fillId="30" borderId="0" xfId="0" applyFont="1" applyFill="1"/>
    <xf numFmtId="165" fontId="29" fillId="30" borderId="0" xfId="0" applyNumberFormat="1" applyFont="1" applyFill="1" applyAlignment="1">
      <alignment horizontal="center"/>
    </xf>
    <xf numFmtId="0" fontId="29" fillId="30" borderId="0" xfId="0" applyFont="1" applyFill="1" applyAlignment="1">
      <alignment horizontal="left"/>
    </xf>
    <xf numFmtId="166" fontId="29" fillId="30" borderId="0" xfId="0" applyNumberFormat="1" applyFont="1" applyFill="1" applyAlignment="1">
      <alignment horizontal="center"/>
    </xf>
    <xf numFmtId="0" fontId="30" fillId="30" borderId="0" xfId="0" applyFont="1" applyFill="1" applyAlignment="1">
      <alignment horizontal="center"/>
    </xf>
    <xf numFmtId="0" fontId="24" fillId="32" borderId="0" xfId="0" applyFont="1" applyFill="1" applyBorder="1" applyAlignment="1">
      <alignment horizontal="center"/>
    </xf>
  </cellXfs>
  <cellStyles count="2">
    <cellStyle name="Normal" xfId="0" builtinId="0"/>
    <cellStyle name="Percent" xfId="1" builtinId="5"/>
  </cellStyles>
  <dxfs count="0"/>
  <tableStyles count="0" defaultTableStyle="TableStyleMedium2" defaultPivotStyle="PivotStyleLight16"/>
  <colors>
    <mruColors>
      <color rgb="FFFFCC99"/>
      <color rgb="FFFFCCFF"/>
      <color rgb="FFFFCCCC"/>
      <color rgb="FFFFFF99"/>
      <color rgb="FFCCCCFF"/>
      <color rgb="FFFF9999"/>
      <color rgb="FFFF66CC"/>
      <color rgb="FFFF99FF"/>
      <color rgb="FFCCE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microsoft.com/office/2006/relationships/vbaProject" Target="vbaProject.bin"/><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25.xml"/><Relationship Id="rId1" Type="http://schemas.microsoft.com/office/2011/relationships/chartStyle" Target="style25.xml"/></Relationships>
</file>

<file path=xl/charts/_rels/chart2.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3.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6.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Ex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Ex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Ex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Ex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Ex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Ex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Ex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Ex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Ex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Ex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Ex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Ex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Ex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Ex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Ex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Ex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Ex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Ex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Ex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Ex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Ex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Ex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Ex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Ex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Plume centerline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smoothMarker"/>
        <c:varyColors val="0"/>
        <c:ser>
          <c:idx val="0"/>
          <c:order val="0"/>
          <c:spPr>
            <a:ln w="19050" cap="rnd">
              <a:solidFill>
                <a:schemeClr val="accent1"/>
              </a:solidFill>
              <a:round/>
            </a:ln>
            <a:effectLst/>
          </c:spPr>
          <c:marker>
            <c:symbol val="none"/>
          </c:marker>
          <c:xVal>
            <c:numRef>
              <c:f>Exercise3!$B$9:$R$9</c:f>
              <c:numCache>
                <c:formatCode>General</c:formatCode>
                <c:ptCount val="17"/>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numCache>
            </c:numRef>
          </c:xVal>
          <c:yVal>
            <c:numRef>
              <c:f>Exercise3!$B$18:$R$18</c:f>
              <c:numCache>
                <c:formatCode>General</c:formatCode>
                <c:ptCount val="17"/>
                <c:pt idx="0">
                  <c:v>1</c:v>
                </c:pt>
                <c:pt idx="1">
                  <c:v>0.50100066885061634</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423</c:v>
                </c:pt>
              </c:numCache>
            </c:numRef>
          </c:yVal>
          <c:smooth val="1"/>
          <c:extLst>
            <c:ext xmlns:c16="http://schemas.microsoft.com/office/drawing/2014/chart" uri="{C3380CC4-5D6E-409C-BE32-E72D297353CC}">
              <c16:uniqueId val="{00000000-8B63-45C4-9DF2-2AAB5681F1A4}"/>
            </c:ext>
          </c:extLst>
        </c:ser>
        <c:dLbls>
          <c:showLegendKey val="0"/>
          <c:showVal val="0"/>
          <c:showCatName val="0"/>
          <c:showSerName val="0"/>
          <c:showPercent val="0"/>
          <c:showBubbleSize val="0"/>
        </c:dLbls>
        <c:axId val="1048591903"/>
        <c:axId val="1195426143"/>
      </c:scatterChart>
      <c:valAx>
        <c:axId val="1048591903"/>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Distance (m)</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95426143"/>
        <c:crosses val="autoZero"/>
        <c:crossBetween val="midCat"/>
      </c:valAx>
      <c:valAx>
        <c:axId val="1195426143"/>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Concentration, C/Co)</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48591903"/>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Plume breakthrough</a:t>
            </a:r>
            <a:r>
              <a:rPr lang="en-US" baseline="0"/>
              <a:t> at 10 m</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30952243825397"/>
          <c:y val="0.17597558533625826"/>
          <c:w val="0.7511068243318576"/>
          <c:h val="0.61335043365989828"/>
        </c:manualLayout>
      </c:layout>
      <c:scatterChart>
        <c:scatterStyle val="smoothMarker"/>
        <c:varyColors val="0"/>
        <c:ser>
          <c:idx val="0"/>
          <c:order val="0"/>
          <c:tx>
            <c:strRef>
              <c:f>Exercise3!$AI$3</c:f>
              <c:strCache>
                <c:ptCount val="1"/>
                <c:pt idx="0">
                  <c:v>Center</c:v>
                </c:pt>
              </c:strCache>
            </c:strRef>
          </c:tx>
          <c:spPr>
            <a:ln w="19050" cap="rnd">
              <a:solidFill>
                <a:srgbClr val="FF0000"/>
              </a:solidFill>
              <a:round/>
            </a:ln>
            <a:effectLst/>
          </c:spPr>
          <c:marker>
            <c:symbol val="none"/>
          </c:marker>
          <c:xVal>
            <c:numRef>
              <c:f>Exercise3!$AH$4:$AH$900</c:f>
              <c:numCache>
                <c:formatCode>General</c:formatCode>
                <c:ptCount val="897"/>
              </c:numCache>
            </c:numRef>
          </c:xVal>
          <c:yVal>
            <c:numRef>
              <c:f>Exercise3!$AI$4:$AI$900</c:f>
              <c:numCache>
                <c:formatCode>General</c:formatCode>
                <c:ptCount val="897"/>
              </c:numCache>
            </c:numRef>
          </c:yVal>
          <c:smooth val="1"/>
          <c:extLst>
            <c:ext xmlns:c16="http://schemas.microsoft.com/office/drawing/2014/chart" uri="{C3380CC4-5D6E-409C-BE32-E72D297353CC}">
              <c16:uniqueId val="{00000000-E84B-4F2B-8E33-B6EEF9115109}"/>
            </c:ext>
          </c:extLst>
        </c:ser>
        <c:dLbls>
          <c:showLegendKey val="0"/>
          <c:showVal val="0"/>
          <c:showCatName val="0"/>
          <c:showSerName val="0"/>
          <c:showPercent val="0"/>
          <c:showBubbleSize val="0"/>
        </c:dLbls>
        <c:axId val="1048591903"/>
        <c:axId val="1195426143"/>
      </c:scatterChart>
      <c:scatterChart>
        <c:scatterStyle val="smoothMarker"/>
        <c:varyColors val="0"/>
        <c:ser>
          <c:idx val="1"/>
          <c:order val="1"/>
          <c:tx>
            <c:strRef>
              <c:f>Exercise3!$AJ$3</c:f>
              <c:strCache>
                <c:ptCount val="1"/>
                <c:pt idx="0">
                  <c:v>Off-Cntr</c:v>
                </c:pt>
              </c:strCache>
            </c:strRef>
          </c:tx>
          <c:spPr>
            <a:ln w="19050" cap="rnd">
              <a:solidFill>
                <a:srgbClr val="7030A0"/>
              </a:solidFill>
              <a:round/>
            </a:ln>
            <a:effectLst/>
          </c:spPr>
          <c:marker>
            <c:symbol val="none"/>
          </c:marker>
          <c:xVal>
            <c:numRef>
              <c:f>Exercise3!$AH$4:$AH$900</c:f>
              <c:numCache>
                <c:formatCode>General</c:formatCode>
                <c:ptCount val="897"/>
              </c:numCache>
            </c:numRef>
          </c:xVal>
          <c:yVal>
            <c:numRef>
              <c:f>Exercise3!$AJ$4:$AJ$900</c:f>
              <c:numCache>
                <c:formatCode>General</c:formatCode>
                <c:ptCount val="897"/>
              </c:numCache>
            </c:numRef>
          </c:yVal>
          <c:smooth val="1"/>
          <c:extLst>
            <c:ext xmlns:c16="http://schemas.microsoft.com/office/drawing/2014/chart" uri="{C3380CC4-5D6E-409C-BE32-E72D297353CC}">
              <c16:uniqueId val="{00000001-E84B-4F2B-8E33-B6EEF9115109}"/>
            </c:ext>
          </c:extLst>
        </c:ser>
        <c:dLbls>
          <c:showLegendKey val="0"/>
          <c:showVal val="0"/>
          <c:showCatName val="0"/>
          <c:showSerName val="0"/>
          <c:showPercent val="0"/>
          <c:showBubbleSize val="0"/>
        </c:dLbls>
        <c:axId val="1195422815"/>
        <c:axId val="1195426975"/>
      </c:scatterChart>
      <c:valAx>
        <c:axId val="1048591903"/>
        <c:scaling>
          <c:orientation val="minMax"/>
          <c:max val="75"/>
          <c:min val="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Time</a:t>
                </a:r>
                <a:r>
                  <a:rPr lang="en-US" baseline="0"/>
                  <a:t> (days)</a:t>
                </a:r>
                <a:endParaRPr lang="en-US"/>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95426143"/>
        <c:crosses val="autoZero"/>
        <c:crossBetween val="midCat"/>
        <c:majorUnit val="5"/>
      </c:valAx>
      <c:valAx>
        <c:axId val="1195426143"/>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Concentration, C/Co)</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48591903"/>
        <c:crosses val="autoZero"/>
        <c:crossBetween val="midCat"/>
      </c:valAx>
      <c:valAx>
        <c:axId val="1195426975"/>
        <c:scaling>
          <c:orientation val="minMax"/>
        </c:scaling>
        <c:delete val="0"/>
        <c:axPos val="r"/>
        <c:numFmt formatCode="General" sourceLinked="1"/>
        <c:majorTickMark val="out"/>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95422815"/>
        <c:crosses val="max"/>
        <c:crossBetween val="midCat"/>
      </c:valAx>
      <c:valAx>
        <c:axId val="1195422815"/>
        <c:scaling>
          <c:orientation val="minMax"/>
        </c:scaling>
        <c:delete val="1"/>
        <c:axPos val="b"/>
        <c:numFmt formatCode="General" sourceLinked="1"/>
        <c:majorTickMark val="out"/>
        <c:minorTickMark val="none"/>
        <c:tickLblPos val="nextTo"/>
        <c:crossAx val="1195426975"/>
        <c:crosses val="autoZero"/>
        <c:crossBetween val="midCat"/>
      </c:valAx>
      <c:spPr>
        <a:noFill/>
        <a:ln>
          <a:noFill/>
        </a:ln>
        <a:effectLst/>
      </c:spPr>
    </c:plotArea>
    <c:legend>
      <c:legendPos val="r"/>
      <c:layout>
        <c:manualLayout>
          <c:xMode val="edge"/>
          <c:yMode val="edge"/>
          <c:x val="0.66632704711156399"/>
          <c:y val="0.23985524247296724"/>
          <c:w val="0.1662335283785169"/>
          <c:h val="0.16114046613395291"/>
        </c:manualLayout>
      </c:layout>
      <c:overlay val="0"/>
      <c:spPr>
        <a:solidFill>
          <a:schemeClr val="bg1"/>
        </a:solid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Velocity Vectors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0267777721158222"/>
          <c:y val="0.21740631477669065"/>
          <c:w val="0.82761043718939331"/>
          <c:h val="0.70712198711010177"/>
        </c:manualLayout>
      </c:layout>
      <c:scatterChart>
        <c:scatterStyle val="lineMarker"/>
        <c:varyColors val="0"/>
        <c:ser>
          <c:idx val="0"/>
          <c:order val="0"/>
          <c:spPr>
            <a:ln w="25400" cap="rnd">
              <a:noFill/>
              <a:round/>
            </a:ln>
            <a:effectLst/>
          </c:spPr>
          <c:marker>
            <c:symbol val="circle"/>
            <c:size val="8"/>
            <c:spPr>
              <a:solidFill>
                <a:schemeClr val="accent2"/>
              </a:solidFill>
              <a:ln w="9525">
                <a:solidFill>
                  <a:schemeClr val="accent2"/>
                </a:solidFill>
              </a:ln>
              <a:effectLst/>
            </c:spPr>
          </c:marker>
          <c:xVal>
            <c:numRef>
              <c:f>Exercise4!$U$134:$U$138</c:f>
              <c:numCache>
                <c:formatCode>General</c:formatCode>
                <c:ptCount val="5"/>
                <c:pt idx="0">
                  <c:v>800</c:v>
                </c:pt>
                <c:pt idx="1">
                  <c:v>490</c:v>
                </c:pt>
                <c:pt idx="2">
                  <c:v>420</c:v>
                </c:pt>
                <c:pt idx="3">
                  <c:v>250</c:v>
                </c:pt>
                <c:pt idx="4">
                  <c:v>840</c:v>
                </c:pt>
              </c:numCache>
            </c:numRef>
          </c:xVal>
          <c:yVal>
            <c:numRef>
              <c:f>Exercise4!$V$134:$V$138</c:f>
              <c:numCache>
                <c:formatCode>General</c:formatCode>
                <c:ptCount val="5"/>
                <c:pt idx="0">
                  <c:v>250</c:v>
                </c:pt>
                <c:pt idx="1">
                  <c:v>210</c:v>
                </c:pt>
                <c:pt idx="2">
                  <c:v>770</c:v>
                </c:pt>
                <c:pt idx="3">
                  <c:v>400</c:v>
                </c:pt>
                <c:pt idx="4">
                  <c:v>700</c:v>
                </c:pt>
              </c:numCache>
            </c:numRef>
          </c:yVal>
          <c:smooth val="0"/>
          <c:extLst>
            <c:ext xmlns:c16="http://schemas.microsoft.com/office/drawing/2014/chart" uri="{C3380CC4-5D6E-409C-BE32-E72D297353CC}">
              <c16:uniqueId val="{00000000-3A7B-462C-8C2F-DC36BF1B55E5}"/>
            </c:ext>
          </c:extLst>
        </c:ser>
        <c:ser>
          <c:idx val="1"/>
          <c:order val="1"/>
          <c:tx>
            <c:strRef>
              <c:f>Exercise4!$AE$134</c:f>
              <c:strCache>
                <c:ptCount val="1"/>
                <c:pt idx="0">
                  <c:v>6.69E-02</c:v>
                </c:pt>
              </c:strCache>
            </c:strRef>
          </c:tx>
          <c:spPr>
            <a:ln w="25400" cap="rnd">
              <a:solidFill>
                <a:schemeClr val="accent1">
                  <a:shade val="50000"/>
                </a:schemeClr>
              </a:solidFill>
              <a:round/>
            </a:ln>
            <a:effectLst/>
          </c:spPr>
          <c:marker>
            <c:symbol val="none"/>
          </c:marker>
          <c:dLbls>
            <c:dLbl>
              <c:idx val="0"/>
              <c:layout>
                <c:manualLayout>
                  <c:x val="-4.3874930543903755E-2"/>
                  <c:y val="-5.0170761787306783E-2"/>
                </c:manualLayout>
              </c:layout>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7-3A7B-462C-8C2F-DC36BF1B55E5}"/>
                </c:ext>
              </c:extLst>
            </c:dLbl>
            <c:dLbl>
              <c:idx val="1"/>
              <c:delete val="1"/>
              <c:extLst>
                <c:ext xmlns:c15="http://schemas.microsoft.com/office/drawing/2012/chart" uri="{CE6537A1-D6FC-4f65-9D91-7224C49458BB}"/>
                <c:ext xmlns:c16="http://schemas.microsoft.com/office/drawing/2014/chart" uri="{C3380CC4-5D6E-409C-BE32-E72D297353CC}">
                  <c16:uniqueId val="{00000012-3A7B-462C-8C2F-DC36BF1B55E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Exercise4!$R$134:$S$134</c:f>
              <c:numCache>
                <c:formatCode>0.00</c:formatCode>
                <c:ptCount val="2"/>
                <c:pt idx="0" formatCode="General">
                  <c:v>800</c:v>
                </c:pt>
                <c:pt idx="1">
                  <c:v>678.19296821803971</c:v>
                </c:pt>
              </c:numCache>
            </c:numRef>
          </c:xVal>
          <c:yVal>
            <c:numRef>
              <c:f>Exercise4!$R$135:$S$135</c:f>
              <c:numCache>
                <c:formatCode>0.00</c:formatCode>
                <c:ptCount val="2"/>
                <c:pt idx="0" formatCode="General">
                  <c:v>250</c:v>
                </c:pt>
                <c:pt idx="1">
                  <c:v>242.46816953804378</c:v>
                </c:pt>
              </c:numCache>
            </c:numRef>
          </c:yVal>
          <c:smooth val="0"/>
          <c:extLst>
            <c:ext xmlns:c16="http://schemas.microsoft.com/office/drawing/2014/chart" uri="{C3380CC4-5D6E-409C-BE32-E72D297353CC}">
              <c16:uniqueId val="{00000001-3A7B-462C-8C2F-DC36BF1B55E5}"/>
            </c:ext>
          </c:extLst>
        </c:ser>
        <c:ser>
          <c:idx val="2"/>
          <c:order val="2"/>
          <c:tx>
            <c:strRef>
              <c:f>Exercise4!$AE$140</c:f>
              <c:strCache>
                <c:ptCount val="1"/>
                <c:pt idx="0">
                  <c:v>6.74E-02</c:v>
                </c:pt>
              </c:strCache>
            </c:strRef>
          </c:tx>
          <c:spPr>
            <a:ln w="25400" cap="rnd">
              <a:solidFill>
                <a:schemeClr val="accent1">
                  <a:shade val="50000"/>
                </a:schemeClr>
              </a:solidFill>
              <a:round/>
            </a:ln>
            <a:effectLst/>
          </c:spPr>
          <c:marker>
            <c:symbol val="none"/>
          </c:marker>
          <c:dLbls>
            <c:dLbl>
              <c:idx val="0"/>
              <c:dLblPos val="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1-3A7B-462C-8C2F-DC36BF1B55E5}"/>
                </c:ext>
              </c:extLst>
            </c:dLbl>
            <c:dLbl>
              <c:idx val="1"/>
              <c:delete val="1"/>
              <c:extLst>
                <c:ext xmlns:c15="http://schemas.microsoft.com/office/drawing/2012/chart" uri="{CE6537A1-D6FC-4f65-9D91-7224C49458BB}"/>
                <c:ext xmlns:c16="http://schemas.microsoft.com/office/drawing/2014/chart" uri="{C3380CC4-5D6E-409C-BE32-E72D297353CC}">
                  <c16:uniqueId val="{00000010-3A7B-462C-8C2F-DC36BF1B55E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Exercise4!$R$137:$S$137</c:f>
              <c:numCache>
                <c:formatCode>0.00</c:formatCode>
                <c:ptCount val="2"/>
                <c:pt idx="0" formatCode="General">
                  <c:v>490</c:v>
                </c:pt>
                <c:pt idx="1">
                  <c:v>387.91391676303635</c:v>
                </c:pt>
              </c:numCache>
            </c:numRef>
          </c:xVal>
          <c:yVal>
            <c:numRef>
              <c:f>Exercise4!$R$138:$S$138</c:f>
              <c:numCache>
                <c:formatCode>0.00</c:formatCode>
                <c:ptCount val="2"/>
                <c:pt idx="0" formatCode="General">
                  <c:v>210</c:v>
                </c:pt>
                <c:pt idx="1">
                  <c:v>192.76021872368011</c:v>
                </c:pt>
              </c:numCache>
            </c:numRef>
          </c:yVal>
          <c:smooth val="0"/>
          <c:extLst>
            <c:ext xmlns:c16="http://schemas.microsoft.com/office/drawing/2014/chart" uri="{C3380CC4-5D6E-409C-BE32-E72D297353CC}">
              <c16:uniqueId val="{00000002-3A7B-462C-8C2F-DC36BF1B55E5}"/>
            </c:ext>
          </c:extLst>
        </c:ser>
        <c:ser>
          <c:idx val="3"/>
          <c:order val="3"/>
          <c:tx>
            <c:strRef>
              <c:f>Exercise4!$AE$140</c:f>
              <c:strCache>
                <c:ptCount val="1"/>
                <c:pt idx="0">
                  <c:v>6.74E-02</c:v>
                </c:pt>
              </c:strCache>
            </c:strRef>
          </c:tx>
          <c:spPr>
            <a:ln w="25400" cap="rnd">
              <a:solidFill>
                <a:schemeClr val="accent1">
                  <a:shade val="50000"/>
                </a:schemeClr>
              </a:solidFill>
              <a:round/>
            </a:ln>
            <a:effectLst/>
          </c:spPr>
          <c:marker>
            <c:symbol val="none"/>
          </c:marker>
          <c:dLbls>
            <c:dLbl>
              <c:idx val="1"/>
              <c:delete val="1"/>
              <c:extLst>
                <c:ext xmlns:c15="http://schemas.microsoft.com/office/drawing/2012/chart" uri="{CE6537A1-D6FC-4f65-9D91-7224C49458BB}"/>
                <c:ext xmlns:c16="http://schemas.microsoft.com/office/drawing/2014/chart" uri="{C3380CC4-5D6E-409C-BE32-E72D297353CC}">
                  <c16:uniqueId val="{00000019-3A7B-462C-8C2F-DC36BF1B55E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Ref>
              <c:f>Exercise4!$R$140:$S$140</c:f>
              <c:numCache>
                <c:formatCode>0.00</c:formatCode>
                <c:ptCount val="2"/>
                <c:pt idx="0" formatCode="General">
                  <c:v>420</c:v>
                </c:pt>
                <c:pt idx="1">
                  <c:v>302.94262892534863</c:v>
                </c:pt>
              </c:numCache>
            </c:numRef>
          </c:xVal>
          <c:yVal>
            <c:numRef>
              <c:f>Exercise4!$R$141:$S$141</c:f>
              <c:numCache>
                <c:formatCode>0.00</c:formatCode>
                <c:ptCount val="2"/>
                <c:pt idx="0" formatCode="General">
                  <c:v>770</c:v>
                </c:pt>
                <c:pt idx="1">
                  <c:v>807.75717256055611</c:v>
                </c:pt>
              </c:numCache>
            </c:numRef>
          </c:yVal>
          <c:smooth val="0"/>
          <c:extLst>
            <c:ext xmlns:c16="http://schemas.microsoft.com/office/drawing/2014/chart" uri="{C3380CC4-5D6E-409C-BE32-E72D297353CC}">
              <c16:uniqueId val="{00000003-3A7B-462C-8C2F-DC36BF1B55E5}"/>
            </c:ext>
          </c:extLst>
        </c:ser>
        <c:ser>
          <c:idx val="4"/>
          <c:order val="4"/>
          <c:tx>
            <c:strRef>
              <c:f>Exercise4!$AE$143</c:f>
              <c:strCache>
                <c:ptCount val="1"/>
                <c:pt idx="0">
                  <c:v>2.42E-01</c:v>
                </c:pt>
              </c:strCache>
            </c:strRef>
          </c:tx>
          <c:spPr>
            <a:ln w="25400" cap="rnd">
              <a:solidFill>
                <a:schemeClr val="accent1">
                  <a:shade val="50000"/>
                </a:schemeClr>
              </a:solidFill>
              <a:round/>
            </a:ln>
            <a:effectLst/>
          </c:spPr>
          <c:marker>
            <c:symbol val="none"/>
          </c:marker>
          <c:dLbls>
            <c:dLbl>
              <c:idx val="1"/>
              <c:delete val="1"/>
              <c:extLst>
                <c:ext xmlns:c15="http://schemas.microsoft.com/office/drawing/2012/chart" uri="{CE6537A1-D6FC-4f65-9D91-7224C49458BB}"/>
                <c:ext xmlns:c16="http://schemas.microsoft.com/office/drawing/2014/chart" uri="{C3380CC4-5D6E-409C-BE32-E72D297353CC}">
                  <c16:uniqueId val="{0000001A-3A7B-462C-8C2F-DC36BF1B55E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Exercise4!$R$143:$S$143</c:f>
              <c:numCache>
                <c:formatCode>0.00</c:formatCode>
                <c:ptCount val="2"/>
                <c:pt idx="0" formatCode="General">
                  <c:v>250</c:v>
                </c:pt>
                <c:pt idx="1">
                  <c:v>-85.543764972832321</c:v>
                </c:pt>
              </c:numCache>
            </c:numRef>
          </c:xVal>
          <c:yVal>
            <c:numRef>
              <c:f>Exercise4!$R$144:$S$144</c:f>
              <c:numCache>
                <c:formatCode>0.00</c:formatCode>
                <c:ptCount val="2"/>
                <c:pt idx="0" formatCode="General">
                  <c:v>400</c:v>
                </c:pt>
                <c:pt idx="1">
                  <c:v>112.13860761557686</c:v>
                </c:pt>
              </c:numCache>
            </c:numRef>
          </c:yVal>
          <c:smooth val="0"/>
          <c:extLst>
            <c:ext xmlns:c16="http://schemas.microsoft.com/office/drawing/2014/chart" uri="{C3380CC4-5D6E-409C-BE32-E72D297353CC}">
              <c16:uniqueId val="{00000004-3A7B-462C-8C2F-DC36BF1B55E5}"/>
            </c:ext>
          </c:extLst>
        </c:ser>
        <c:ser>
          <c:idx val="6"/>
          <c:order val="5"/>
          <c:tx>
            <c:strRef>
              <c:f>Exercise4!$AE$146</c:f>
              <c:strCache>
                <c:ptCount val="1"/>
                <c:pt idx="0">
                  <c:v>1.02E+00</c:v>
                </c:pt>
              </c:strCache>
            </c:strRef>
          </c:tx>
          <c:spPr>
            <a:ln w="25400" cap="rnd">
              <a:solidFill>
                <a:schemeClr val="accent1">
                  <a:shade val="50000"/>
                </a:schemeClr>
              </a:solidFill>
              <a:round/>
            </a:ln>
            <a:effectLst/>
          </c:spPr>
          <c:marker>
            <c:symbol val="none"/>
          </c:marker>
          <c:dLbls>
            <c:dLbl>
              <c:idx val="1"/>
              <c:delete val="1"/>
              <c:extLst>
                <c:ext xmlns:c15="http://schemas.microsoft.com/office/drawing/2012/chart" uri="{CE6537A1-D6FC-4f65-9D91-7224C49458BB}"/>
                <c:ext xmlns:c16="http://schemas.microsoft.com/office/drawing/2014/chart" uri="{C3380CC4-5D6E-409C-BE32-E72D297353CC}">
                  <c16:uniqueId val="{00000018-3A7B-462C-8C2F-DC36BF1B55E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Exercise4!$R$146:$S$146</c:f>
              <c:numCache>
                <c:formatCode>0.00</c:formatCode>
                <c:ptCount val="2"/>
                <c:pt idx="0" formatCode="General">
                  <c:v>840</c:v>
                </c:pt>
                <c:pt idx="1">
                  <c:v>-527.32224177767671</c:v>
                </c:pt>
              </c:numCache>
            </c:numRef>
          </c:xVal>
          <c:yVal>
            <c:numRef>
              <c:f>Exercise4!$R$147:$S$147</c:f>
              <c:numCache>
                <c:formatCode>0.00</c:formatCode>
                <c:ptCount val="2"/>
                <c:pt idx="0" formatCode="General">
                  <c:v>700</c:v>
                </c:pt>
                <c:pt idx="1">
                  <c:v>-553.91656842298562</c:v>
                </c:pt>
              </c:numCache>
            </c:numRef>
          </c:yVal>
          <c:smooth val="0"/>
          <c:extLst>
            <c:ext xmlns:c16="http://schemas.microsoft.com/office/drawing/2014/chart" uri="{C3380CC4-5D6E-409C-BE32-E72D297353CC}">
              <c16:uniqueId val="{00000005-3A7B-462C-8C2F-DC36BF1B55E5}"/>
            </c:ext>
          </c:extLst>
        </c:ser>
        <c:dLbls>
          <c:showLegendKey val="0"/>
          <c:showVal val="0"/>
          <c:showCatName val="0"/>
          <c:showSerName val="0"/>
          <c:showPercent val="0"/>
          <c:showBubbleSize val="0"/>
        </c:dLbls>
        <c:axId val="247724432"/>
        <c:axId val="398111568"/>
      </c:scatterChart>
      <c:valAx>
        <c:axId val="247724432"/>
        <c:scaling>
          <c:orientation val="minMax"/>
          <c:max val="980"/>
          <c:min val="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x (m)</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8111568"/>
        <c:crosses val="autoZero"/>
        <c:crossBetween val="midCat"/>
      </c:valAx>
      <c:valAx>
        <c:axId val="398111568"/>
        <c:scaling>
          <c:orientation val="minMax"/>
          <c:max val="98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 (m)</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47724432"/>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Water Level Contours</a:t>
            </a:r>
          </a:p>
        </c:rich>
      </c:tx>
      <c:overlay val="0"/>
      <c:spPr>
        <a:noFill/>
        <a:ln>
          <a:noFill/>
        </a:ln>
        <a:effectLst/>
      </c:spPr>
    </c:title>
    <c:autoTitleDeleted val="0"/>
    <c:view3D>
      <c:rotX val="90"/>
      <c:rotY val="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surfaceChart>
        <c:wireframe val="1"/>
        <c:ser>
          <c:idx val="0"/>
          <c:order val="0"/>
          <c:tx>
            <c:strRef>
              <c:f>Exercise4!$Q$15</c:f>
              <c:strCache>
                <c:ptCount val="1"/>
                <c:pt idx="0">
                  <c:v>980</c:v>
                </c:pt>
              </c:strCache>
            </c:strRef>
          </c:tx>
          <c:spPr>
            <a:ln/>
            <a:effectLst/>
          </c:spPr>
          <c:cat>
            <c:numRef>
              <c:f>Exercise4!$R$14:$AF$14</c:f>
              <c:numCache>
                <c:formatCode>General</c:formatCode>
                <c:ptCount val="15"/>
                <c:pt idx="0">
                  <c:v>0</c:v>
                </c:pt>
                <c:pt idx="1">
                  <c:v>70</c:v>
                </c:pt>
                <c:pt idx="2">
                  <c:v>140</c:v>
                </c:pt>
                <c:pt idx="3">
                  <c:v>210</c:v>
                </c:pt>
                <c:pt idx="4">
                  <c:v>280</c:v>
                </c:pt>
                <c:pt idx="5">
                  <c:v>350</c:v>
                </c:pt>
                <c:pt idx="6">
                  <c:v>420</c:v>
                </c:pt>
                <c:pt idx="7">
                  <c:v>490</c:v>
                </c:pt>
                <c:pt idx="8">
                  <c:v>560</c:v>
                </c:pt>
                <c:pt idx="9">
                  <c:v>630</c:v>
                </c:pt>
                <c:pt idx="10">
                  <c:v>700</c:v>
                </c:pt>
                <c:pt idx="11">
                  <c:v>770</c:v>
                </c:pt>
                <c:pt idx="12">
                  <c:v>840</c:v>
                </c:pt>
                <c:pt idx="13">
                  <c:v>910</c:v>
                </c:pt>
                <c:pt idx="14">
                  <c:v>980</c:v>
                </c:pt>
              </c:numCache>
            </c:numRef>
          </c:cat>
          <c:val>
            <c:numRef>
              <c:f>Exercise4!$R$15:$AF$15</c:f>
              <c:numCache>
                <c:formatCode>0.000</c:formatCode>
                <c:ptCount val="15"/>
                <c:pt idx="0">
                  <c:v>423</c:v>
                </c:pt>
                <c:pt idx="1">
                  <c:v>423.71361587490514</c:v>
                </c:pt>
                <c:pt idx="2">
                  <c:v>424.16662455568127</c:v>
                </c:pt>
                <c:pt idx="3">
                  <c:v>424.75916871992968</c:v>
                </c:pt>
                <c:pt idx="4">
                  <c:v>425.62580636688625</c:v>
                </c:pt>
                <c:pt idx="5">
                  <c:v>426.29045573049029</c:v>
                </c:pt>
                <c:pt idx="6">
                  <c:v>426.88110197833913</c:v>
                </c:pt>
                <c:pt idx="7">
                  <c:v>427.45497450107837</c:v>
                </c:pt>
                <c:pt idx="8">
                  <c:v>427.78944055542365</c:v>
                </c:pt>
                <c:pt idx="9">
                  <c:v>428.175606178122</c:v>
                </c:pt>
                <c:pt idx="10">
                  <c:v>428.71859300610828</c:v>
                </c:pt>
                <c:pt idx="11">
                  <c:v>429.13366544162244</c:v>
                </c:pt>
                <c:pt idx="12">
                  <c:v>429.5085175172685</c:v>
                </c:pt>
                <c:pt idx="13">
                  <c:v>429.85633335095497</c:v>
                </c:pt>
                <c:pt idx="14">
                  <c:v>430</c:v>
                </c:pt>
              </c:numCache>
            </c:numRef>
          </c:val>
          <c:extLst>
            <c:ext xmlns:c16="http://schemas.microsoft.com/office/drawing/2014/chart" uri="{C3380CC4-5D6E-409C-BE32-E72D297353CC}">
              <c16:uniqueId val="{00000000-7EBC-42FA-ABC0-C7801AB3666D}"/>
            </c:ext>
          </c:extLst>
        </c:ser>
        <c:ser>
          <c:idx val="1"/>
          <c:order val="1"/>
          <c:tx>
            <c:strRef>
              <c:f>Exercise4!$Q$16</c:f>
              <c:strCache>
                <c:ptCount val="1"/>
                <c:pt idx="0">
                  <c:v>910</c:v>
                </c:pt>
              </c:strCache>
            </c:strRef>
          </c:tx>
          <c:spPr>
            <a:ln/>
            <a:effectLst/>
          </c:spPr>
          <c:cat>
            <c:numRef>
              <c:f>Exercise4!$R$14:$AF$14</c:f>
              <c:numCache>
                <c:formatCode>General</c:formatCode>
                <c:ptCount val="15"/>
                <c:pt idx="0">
                  <c:v>0</c:v>
                </c:pt>
                <c:pt idx="1">
                  <c:v>70</c:v>
                </c:pt>
                <c:pt idx="2">
                  <c:v>140</c:v>
                </c:pt>
                <c:pt idx="3">
                  <c:v>210</c:v>
                </c:pt>
                <c:pt idx="4">
                  <c:v>280</c:v>
                </c:pt>
                <c:pt idx="5">
                  <c:v>350</c:v>
                </c:pt>
                <c:pt idx="6">
                  <c:v>420</c:v>
                </c:pt>
                <c:pt idx="7">
                  <c:v>490</c:v>
                </c:pt>
                <c:pt idx="8">
                  <c:v>560</c:v>
                </c:pt>
                <c:pt idx="9">
                  <c:v>630</c:v>
                </c:pt>
                <c:pt idx="10">
                  <c:v>700</c:v>
                </c:pt>
                <c:pt idx="11">
                  <c:v>770</c:v>
                </c:pt>
                <c:pt idx="12">
                  <c:v>840</c:v>
                </c:pt>
                <c:pt idx="13">
                  <c:v>910</c:v>
                </c:pt>
                <c:pt idx="14">
                  <c:v>980</c:v>
                </c:pt>
              </c:numCache>
            </c:numRef>
          </c:cat>
          <c:val>
            <c:numRef>
              <c:f>Exercise4!$R$16:$AF$16</c:f>
              <c:numCache>
                <c:formatCode>0.000</c:formatCode>
                <c:ptCount val="15"/>
                <c:pt idx="0">
                  <c:v>423</c:v>
                </c:pt>
                <c:pt idx="1">
                  <c:v>423.71361589696966</c:v>
                </c:pt>
                <c:pt idx="2">
                  <c:v>424.16662459075144</c:v>
                </c:pt>
                <c:pt idx="3">
                  <c:v>424.75916877012202</c:v>
                </c:pt>
                <c:pt idx="4">
                  <c:v>425.62580643689392</c:v>
                </c:pt>
                <c:pt idx="5">
                  <c:v>426.29045581345497</c:v>
                </c:pt>
                <c:pt idx="6">
                  <c:v>426.88110206835421</c:v>
                </c:pt>
                <c:pt idx="7">
                  <c:v>427.45497459478571</c:v>
                </c:pt>
                <c:pt idx="8">
                  <c:v>427.78944064730422</c:v>
                </c:pt>
                <c:pt idx="9">
                  <c:v>428.17560626155466</c:v>
                </c:pt>
                <c:pt idx="10">
                  <c:v>428.71859307233018</c:v>
                </c:pt>
                <c:pt idx="11">
                  <c:v>429.13366549112851</c:v>
                </c:pt>
                <c:pt idx="12">
                  <c:v>429.50851754671487</c:v>
                </c:pt>
                <c:pt idx="13">
                  <c:v>429.85633336012427</c:v>
                </c:pt>
                <c:pt idx="14">
                  <c:v>430</c:v>
                </c:pt>
              </c:numCache>
            </c:numRef>
          </c:val>
          <c:extLst>
            <c:ext xmlns:c16="http://schemas.microsoft.com/office/drawing/2014/chart" uri="{C3380CC4-5D6E-409C-BE32-E72D297353CC}">
              <c16:uniqueId val="{00000001-7EBC-42FA-ABC0-C7801AB3666D}"/>
            </c:ext>
          </c:extLst>
        </c:ser>
        <c:ser>
          <c:idx val="2"/>
          <c:order val="2"/>
          <c:tx>
            <c:strRef>
              <c:f>Exercise4!$Q$17</c:f>
              <c:strCache>
                <c:ptCount val="1"/>
                <c:pt idx="0">
                  <c:v>840</c:v>
                </c:pt>
              </c:strCache>
            </c:strRef>
          </c:tx>
          <c:spPr>
            <a:ln/>
            <a:effectLst/>
          </c:spPr>
          <c:cat>
            <c:numRef>
              <c:f>Exercise4!$R$14:$AF$14</c:f>
              <c:numCache>
                <c:formatCode>General</c:formatCode>
                <c:ptCount val="15"/>
                <c:pt idx="0">
                  <c:v>0</c:v>
                </c:pt>
                <c:pt idx="1">
                  <c:v>70</c:v>
                </c:pt>
                <c:pt idx="2">
                  <c:v>140</c:v>
                </c:pt>
                <c:pt idx="3">
                  <c:v>210</c:v>
                </c:pt>
                <c:pt idx="4">
                  <c:v>280</c:v>
                </c:pt>
                <c:pt idx="5">
                  <c:v>350</c:v>
                </c:pt>
                <c:pt idx="6">
                  <c:v>420</c:v>
                </c:pt>
                <c:pt idx="7">
                  <c:v>490</c:v>
                </c:pt>
                <c:pt idx="8">
                  <c:v>560</c:v>
                </c:pt>
                <c:pt idx="9">
                  <c:v>630</c:v>
                </c:pt>
                <c:pt idx="10">
                  <c:v>700</c:v>
                </c:pt>
                <c:pt idx="11">
                  <c:v>770</c:v>
                </c:pt>
                <c:pt idx="12">
                  <c:v>840</c:v>
                </c:pt>
                <c:pt idx="13">
                  <c:v>910</c:v>
                </c:pt>
                <c:pt idx="14">
                  <c:v>980</c:v>
                </c:pt>
              </c:numCache>
            </c:numRef>
          </c:cat>
          <c:val>
            <c:numRef>
              <c:f>Exercise4!$R$17:$AF$17</c:f>
              <c:numCache>
                <c:formatCode>0.000</c:formatCode>
                <c:ptCount val="15"/>
                <c:pt idx="0">
                  <c:v>423</c:v>
                </c:pt>
                <c:pt idx="1">
                  <c:v>423.72406936076675</c:v>
                </c:pt>
                <c:pt idx="2">
                  <c:v>424.14868416009244</c:v>
                </c:pt>
                <c:pt idx="3">
                  <c:v>424.85205396058603</c:v>
                </c:pt>
                <c:pt idx="4">
                  <c:v>425.71706025722881</c:v>
                </c:pt>
                <c:pt idx="5">
                  <c:v>426.26743193914683</c:v>
                </c:pt>
                <c:pt idx="6">
                  <c:v>426.90539574960462</c:v>
                </c:pt>
                <c:pt idx="7">
                  <c:v>427.48325680442906</c:v>
                </c:pt>
                <c:pt idx="8">
                  <c:v>427.80865491179247</c:v>
                </c:pt>
                <c:pt idx="9">
                  <c:v>428.25101271953139</c:v>
                </c:pt>
                <c:pt idx="10">
                  <c:v>428.77707150603163</c:v>
                </c:pt>
                <c:pt idx="11">
                  <c:v>429.14934114835683</c:v>
                </c:pt>
                <c:pt idx="12">
                  <c:v>429.53265807120175</c:v>
                </c:pt>
                <c:pt idx="13">
                  <c:v>429.7923138822398</c:v>
                </c:pt>
                <c:pt idx="14">
                  <c:v>430</c:v>
                </c:pt>
              </c:numCache>
            </c:numRef>
          </c:val>
          <c:extLst>
            <c:ext xmlns:c16="http://schemas.microsoft.com/office/drawing/2014/chart" uri="{C3380CC4-5D6E-409C-BE32-E72D297353CC}">
              <c16:uniqueId val="{00000002-7EBC-42FA-ABC0-C7801AB3666D}"/>
            </c:ext>
          </c:extLst>
        </c:ser>
        <c:ser>
          <c:idx val="3"/>
          <c:order val="3"/>
          <c:tx>
            <c:strRef>
              <c:f>Exercise4!$Q$18</c:f>
              <c:strCache>
                <c:ptCount val="1"/>
                <c:pt idx="0">
                  <c:v>770</c:v>
                </c:pt>
              </c:strCache>
            </c:strRef>
          </c:tx>
          <c:spPr>
            <a:ln/>
            <a:effectLst/>
          </c:spPr>
          <c:cat>
            <c:numRef>
              <c:f>Exercise4!$R$14:$AF$14</c:f>
              <c:numCache>
                <c:formatCode>General</c:formatCode>
                <c:ptCount val="15"/>
                <c:pt idx="0">
                  <c:v>0</c:v>
                </c:pt>
                <c:pt idx="1">
                  <c:v>70</c:v>
                </c:pt>
                <c:pt idx="2">
                  <c:v>140</c:v>
                </c:pt>
                <c:pt idx="3">
                  <c:v>210</c:v>
                </c:pt>
                <c:pt idx="4">
                  <c:v>280</c:v>
                </c:pt>
                <c:pt idx="5">
                  <c:v>350</c:v>
                </c:pt>
                <c:pt idx="6">
                  <c:v>420</c:v>
                </c:pt>
                <c:pt idx="7">
                  <c:v>490</c:v>
                </c:pt>
                <c:pt idx="8">
                  <c:v>560</c:v>
                </c:pt>
                <c:pt idx="9">
                  <c:v>630</c:v>
                </c:pt>
                <c:pt idx="10">
                  <c:v>700</c:v>
                </c:pt>
                <c:pt idx="11">
                  <c:v>770</c:v>
                </c:pt>
                <c:pt idx="12">
                  <c:v>840</c:v>
                </c:pt>
                <c:pt idx="13">
                  <c:v>910</c:v>
                </c:pt>
                <c:pt idx="14">
                  <c:v>980</c:v>
                </c:pt>
              </c:numCache>
            </c:numRef>
          </c:cat>
          <c:val>
            <c:numRef>
              <c:f>Exercise4!$R$18:$AF$18</c:f>
              <c:numCache>
                <c:formatCode>0.000</c:formatCode>
                <c:ptCount val="15"/>
                <c:pt idx="0">
                  <c:v>423</c:v>
                </c:pt>
                <c:pt idx="1">
                  <c:v>423.71662819203021</c:v>
                </c:pt>
                <c:pt idx="2">
                  <c:v>424.22386114268676</c:v>
                </c:pt>
                <c:pt idx="3">
                  <c:v>424.84804426170712</c:v>
                </c:pt>
                <c:pt idx="4">
                  <c:v>425.70595403796352</c:v>
                </c:pt>
                <c:pt idx="5">
                  <c:v>426.32832420787219</c:v>
                </c:pt>
                <c:pt idx="6">
                  <c:v>426.93383536260671</c:v>
                </c:pt>
                <c:pt idx="7">
                  <c:v>427.53236034470365</c:v>
                </c:pt>
                <c:pt idx="8">
                  <c:v>427.92050951455127</c:v>
                </c:pt>
                <c:pt idx="9">
                  <c:v>428.29071681216124</c:v>
                </c:pt>
                <c:pt idx="10">
                  <c:v>428.73467674638601</c:v>
                </c:pt>
                <c:pt idx="11">
                  <c:v>429.05060664763641</c:v>
                </c:pt>
                <c:pt idx="12">
                  <c:v>429.35972383571249</c:v>
                </c:pt>
                <c:pt idx="13">
                  <c:v>429.60736547122144</c:v>
                </c:pt>
                <c:pt idx="14">
                  <c:v>430</c:v>
                </c:pt>
              </c:numCache>
            </c:numRef>
          </c:val>
          <c:extLst>
            <c:ext xmlns:c16="http://schemas.microsoft.com/office/drawing/2014/chart" uri="{C3380CC4-5D6E-409C-BE32-E72D297353CC}">
              <c16:uniqueId val="{00000003-7EBC-42FA-ABC0-C7801AB3666D}"/>
            </c:ext>
          </c:extLst>
        </c:ser>
        <c:ser>
          <c:idx val="4"/>
          <c:order val="4"/>
          <c:tx>
            <c:strRef>
              <c:f>Exercise4!$Q$19</c:f>
              <c:strCache>
                <c:ptCount val="1"/>
                <c:pt idx="0">
                  <c:v>700</c:v>
                </c:pt>
              </c:strCache>
            </c:strRef>
          </c:tx>
          <c:spPr>
            <a:ln/>
            <a:effectLst/>
          </c:spPr>
          <c:cat>
            <c:numRef>
              <c:f>Exercise4!$R$14:$AF$14</c:f>
              <c:numCache>
                <c:formatCode>General</c:formatCode>
                <c:ptCount val="15"/>
                <c:pt idx="0">
                  <c:v>0</c:v>
                </c:pt>
                <c:pt idx="1">
                  <c:v>70</c:v>
                </c:pt>
                <c:pt idx="2">
                  <c:v>140</c:v>
                </c:pt>
                <c:pt idx="3">
                  <c:v>210</c:v>
                </c:pt>
                <c:pt idx="4">
                  <c:v>280</c:v>
                </c:pt>
                <c:pt idx="5">
                  <c:v>350</c:v>
                </c:pt>
                <c:pt idx="6">
                  <c:v>420</c:v>
                </c:pt>
                <c:pt idx="7">
                  <c:v>490</c:v>
                </c:pt>
                <c:pt idx="8">
                  <c:v>560</c:v>
                </c:pt>
                <c:pt idx="9">
                  <c:v>630</c:v>
                </c:pt>
                <c:pt idx="10">
                  <c:v>700</c:v>
                </c:pt>
                <c:pt idx="11">
                  <c:v>770</c:v>
                </c:pt>
                <c:pt idx="12">
                  <c:v>840</c:v>
                </c:pt>
                <c:pt idx="13">
                  <c:v>910</c:v>
                </c:pt>
                <c:pt idx="14">
                  <c:v>980</c:v>
                </c:pt>
              </c:numCache>
            </c:numRef>
          </c:cat>
          <c:val>
            <c:numRef>
              <c:f>Exercise4!$R$19:$AF$19</c:f>
              <c:numCache>
                <c:formatCode>0.000</c:formatCode>
                <c:ptCount val="15"/>
                <c:pt idx="0">
                  <c:v>423</c:v>
                </c:pt>
                <c:pt idx="1">
                  <c:v>423.71577316926505</c:v>
                </c:pt>
                <c:pt idx="2">
                  <c:v>424.27224039776524</c:v>
                </c:pt>
                <c:pt idx="3">
                  <c:v>424.69347057099765</c:v>
                </c:pt>
                <c:pt idx="4">
                  <c:v>425.64583413268753</c:v>
                </c:pt>
                <c:pt idx="5">
                  <c:v>426.56056556950955</c:v>
                </c:pt>
                <c:pt idx="6">
                  <c:v>427.12915702226451</c:v>
                </c:pt>
                <c:pt idx="7">
                  <c:v>427.68765023126082</c:v>
                </c:pt>
                <c:pt idx="8">
                  <c:v>428.08240786179061</c:v>
                </c:pt>
                <c:pt idx="9">
                  <c:v>428.29376336984188</c:v>
                </c:pt>
                <c:pt idx="10">
                  <c:v>428.64125738767842</c:v>
                </c:pt>
                <c:pt idx="11">
                  <c:v>428.97248496041982</c:v>
                </c:pt>
                <c:pt idx="12">
                  <c:v>429.12966058379021</c:v>
                </c:pt>
                <c:pt idx="13">
                  <c:v>429.40780233599202</c:v>
                </c:pt>
                <c:pt idx="14">
                  <c:v>430</c:v>
                </c:pt>
              </c:numCache>
            </c:numRef>
          </c:val>
          <c:extLst>
            <c:ext xmlns:c16="http://schemas.microsoft.com/office/drawing/2014/chart" uri="{C3380CC4-5D6E-409C-BE32-E72D297353CC}">
              <c16:uniqueId val="{00000004-7EBC-42FA-ABC0-C7801AB3666D}"/>
            </c:ext>
          </c:extLst>
        </c:ser>
        <c:ser>
          <c:idx val="5"/>
          <c:order val="5"/>
          <c:tx>
            <c:strRef>
              <c:f>Exercise4!$Q$20</c:f>
              <c:strCache>
                <c:ptCount val="1"/>
                <c:pt idx="0">
                  <c:v>630</c:v>
                </c:pt>
              </c:strCache>
            </c:strRef>
          </c:tx>
          <c:spPr>
            <a:ln/>
            <a:effectLst/>
          </c:spPr>
          <c:cat>
            <c:numRef>
              <c:f>Exercise4!$R$14:$AF$14</c:f>
              <c:numCache>
                <c:formatCode>General</c:formatCode>
                <c:ptCount val="15"/>
                <c:pt idx="0">
                  <c:v>0</c:v>
                </c:pt>
                <c:pt idx="1">
                  <c:v>70</c:v>
                </c:pt>
                <c:pt idx="2">
                  <c:v>140</c:v>
                </c:pt>
                <c:pt idx="3">
                  <c:v>210</c:v>
                </c:pt>
                <c:pt idx="4">
                  <c:v>280</c:v>
                </c:pt>
                <c:pt idx="5">
                  <c:v>350</c:v>
                </c:pt>
                <c:pt idx="6">
                  <c:v>420</c:v>
                </c:pt>
                <c:pt idx="7">
                  <c:v>490</c:v>
                </c:pt>
                <c:pt idx="8">
                  <c:v>560</c:v>
                </c:pt>
                <c:pt idx="9">
                  <c:v>630</c:v>
                </c:pt>
                <c:pt idx="10">
                  <c:v>700</c:v>
                </c:pt>
                <c:pt idx="11">
                  <c:v>770</c:v>
                </c:pt>
                <c:pt idx="12">
                  <c:v>840</c:v>
                </c:pt>
                <c:pt idx="13">
                  <c:v>910</c:v>
                </c:pt>
                <c:pt idx="14">
                  <c:v>980</c:v>
                </c:pt>
              </c:numCache>
            </c:numRef>
          </c:cat>
          <c:val>
            <c:numRef>
              <c:f>Exercise4!$R$20:$AF$20</c:f>
              <c:numCache>
                <c:formatCode>0.000</c:formatCode>
                <c:ptCount val="15"/>
                <c:pt idx="0">
                  <c:v>423</c:v>
                </c:pt>
                <c:pt idx="1">
                  <c:v>423.72013494705743</c:v>
                </c:pt>
                <c:pt idx="2">
                  <c:v>424.18167251198196</c:v>
                </c:pt>
                <c:pt idx="3">
                  <c:v>424.57321864573254</c:v>
                </c:pt>
                <c:pt idx="4">
                  <c:v>425.6604621243161</c:v>
                </c:pt>
                <c:pt idx="5">
                  <c:v>426.89304851355126</c:v>
                </c:pt>
                <c:pt idx="6">
                  <c:v>427.42802804182946</c:v>
                </c:pt>
                <c:pt idx="7">
                  <c:v>427.84994932142848</c:v>
                </c:pt>
                <c:pt idx="8">
                  <c:v>428.18867305961817</c:v>
                </c:pt>
                <c:pt idx="9">
                  <c:v>428.31653367942039</c:v>
                </c:pt>
                <c:pt idx="10">
                  <c:v>428.50454471845489</c:v>
                </c:pt>
                <c:pt idx="11">
                  <c:v>428.81900522886139</c:v>
                </c:pt>
                <c:pt idx="12">
                  <c:v>428.98550500660383</c:v>
                </c:pt>
                <c:pt idx="13">
                  <c:v>429.4244875179898</c:v>
                </c:pt>
                <c:pt idx="14">
                  <c:v>430</c:v>
                </c:pt>
              </c:numCache>
            </c:numRef>
          </c:val>
          <c:extLst>
            <c:ext xmlns:c16="http://schemas.microsoft.com/office/drawing/2014/chart" uri="{C3380CC4-5D6E-409C-BE32-E72D297353CC}">
              <c16:uniqueId val="{00000005-7EBC-42FA-ABC0-C7801AB3666D}"/>
            </c:ext>
          </c:extLst>
        </c:ser>
        <c:ser>
          <c:idx val="6"/>
          <c:order val="6"/>
          <c:tx>
            <c:strRef>
              <c:f>Exercise4!$Q$21</c:f>
              <c:strCache>
                <c:ptCount val="1"/>
                <c:pt idx="0">
                  <c:v>560</c:v>
                </c:pt>
              </c:strCache>
            </c:strRef>
          </c:tx>
          <c:spPr>
            <a:ln/>
            <a:effectLst/>
          </c:spPr>
          <c:cat>
            <c:numRef>
              <c:f>Exercise4!$R$14:$AF$14</c:f>
              <c:numCache>
                <c:formatCode>General</c:formatCode>
                <c:ptCount val="15"/>
                <c:pt idx="0">
                  <c:v>0</c:v>
                </c:pt>
                <c:pt idx="1">
                  <c:v>70</c:v>
                </c:pt>
                <c:pt idx="2">
                  <c:v>140</c:v>
                </c:pt>
                <c:pt idx="3">
                  <c:v>210</c:v>
                </c:pt>
                <c:pt idx="4">
                  <c:v>280</c:v>
                </c:pt>
                <c:pt idx="5">
                  <c:v>350</c:v>
                </c:pt>
                <c:pt idx="6">
                  <c:v>420</c:v>
                </c:pt>
                <c:pt idx="7">
                  <c:v>490</c:v>
                </c:pt>
                <c:pt idx="8">
                  <c:v>560</c:v>
                </c:pt>
                <c:pt idx="9">
                  <c:v>630</c:v>
                </c:pt>
                <c:pt idx="10">
                  <c:v>700</c:v>
                </c:pt>
                <c:pt idx="11">
                  <c:v>770</c:v>
                </c:pt>
                <c:pt idx="12">
                  <c:v>840</c:v>
                </c:pt>
                <c:pt idx="13">
                  <c:v>910</c:v>
                </c:pt>
                <c:pt idx="14">
                  <c:v>980</c:v>
                </c:pt>
              </c:numCache>
            </c:numRef>
          </c:cat>
          <c:val>
            <c:numRef>
              <c:f>Exercise4!$R$21:$AF$21</c:f>
              <c:numCache>
                <c:formatCode>0.000</c:formatCode>
                <c:ptCount val="15"/>
                <c:pt idx="0">
                  <c:v>423</c:v>
                </c:pt>
                <c:pt idx="1">
                  <c:v>423.74843614779309</c:v>
                </c:pt>
                <c:pt idx="2">
                  <c:v>424.13624445854424</c:v>
                </c:pt>
                <c:pt idx="3">
                  <c:v>424.44399066268966</c:v>
                </c:pt>
                <c:pt idx="4">
                  <c:v>425.57623782463014</c:v>
                </c:pt>
                <c:pt idx="5">
                  <c:v>426.94320746827054</c:v>
                </c:pt>
                <c:pt idx="6">
                  <c:v>427.55017365674962</c:v>
                </c:pt>
                <c:pt idx="7">
                  <c:v>427.84726219021684</c:v>
                </c:pt>
                <c:pt idx="8">
                  <c:v>428.09153782623292</c:v>
                </c:pt>
                <c:pt idx="9">
                  <c:v>428.2580191798387</c:v>
                </c:pt>
                <c:pt idx="10">
                  <c:v>428.37490008029374</c:v>
                </c:pt>
                <c:pt idx="11">
                  <c:v>428.6326713307555</c:v>
                </c:pt>
                <c:pt idx="12">
                  <c:v>429.08496880839016</c:v>
                </c:pt>
                <c:pt idx="13">
                  <c:v>429.6275346209589</c:v>
                </c:pt>
                <c:pt idx="14">
                  <c:v>430</c:v>
                </c:pt>
              </c:numCache>
            </c:numRef>
          </c:val>
          <c:extLst>
            <c:ext xmlns:c16="http://schemas.microsoft.com/office/drawing/2014/chart" uri="{C3380CC4-5D6E-409C-BE32-E72D297353CC}">
              <c16:uniqueId val="{00000006-7EBC-42FA-ABC0-C7801AB3666D}"/>
            </c:ext>
          </c:extLst>
        </c:ser>
        <c:ser>
          <c:idx val="7"/>
          <c:order val="7"/>
          <c:tx>
            <c:strRef>
              <c:f>Exercise4!$Q$22</c:f>
              <c:strCache>
                <c:ptCount val="1"/>
                <c:pt idx="0">
                  <c:v>490</c:v>
                </c:pt>
              </c:strCache>
            </c:strRef>
          </c:tx>
          <c:spPr>
            <a:ln/>
            <a:effectLst/>
          </c:spPr>
          <c:cat>
            <c:numRef>
              <c:f>Exercise4!$R$14:$AF$14</c:f>
              <c:numCache>
                <c:formatCode>General</c:formatCode>
                <c:ptCount val="15"/>
                <c:pt idx="0">
                  <c:v>0</c:v>
                </c:pt>
                <c:pt idx="1">
                  <c:v>70</c:v>
                </c:pt>
                <c:pt idx="2">
                  <c:v>140</c:v>
                </c:pt>
                <c:pt idx="3">
                  <c:v>210</c:v>
                </c:pt>
                <c:pt idx="4">
                  <c:v>280</c:v>
                </c:pt>
                <c:pt idx="5">
                  <c:v>350</c:v>
                </c:pt>
                <c:pt idx="6">
                  <c:v>420</c:v>
                </c:pt>
                <c:pt idx="7">
                  <c:v>490</c:v>
                </c:pt>
                <c:pt idx="8">
                  <c:v>560</c:v>
                </c:pt>
                <c:pt idx="9">
                  <c:v>630</c:v>
                </c:pt>
                <c:pt idx="10">
                  <c:v>700</c:v>
                </c:pt>
                <c:pt idx="11">
                  <c:v>770</c:v>
                </c:pt>
                <c:pt idx="12">
                  <c:v>840</c:v>
                </c:pt>
                <c:pt idx="13">
                  <c:v>910</c:v>
                </c:pt>
                <c:pt idx="14">
                  <c:v>980</c:v>
                </c:pt>
              </c:numCache>
            </c:numRef>
          </c:cat>
          <c:val>
            <c:numRef>
              <c:f>Exercise4!$R$22:$AF$22</c:f>
              <c:numCache>
                <c:formatCode>0.000</c:formatCode>
                <c:ptCount val="15"/>
                <c:pt idx="0">
                  <c:v>423</c:v>
                </c:pt>
                <c:pt idx="1">
                  <c:v>423.76693174756895</c:v>
                </c:pt>
                <c:pt idx="2">
                  <c:v>424.06013073020421</c:v>
                </c:pt>
                <c:pt idx="3">
                  <c:v>424.5014416725071</c:v>
                </c:pt>
                <c:pt idx="4">
                  <c:v>425.37523967297221</c:v>
                </c:pt>
                <c:pt idx="5">
                  <c:v>426.54565556514956</c:v>
                </c:pt>
                <c:pt idx="6">
                  <c:v>427.43293441386845</c:v>
                </c:pt>
                <c:pt idx="7">
                  <c:v>427.64180997660509</c:v>
                </c:pt>
                <c:pt idx="8">
                  <c:v>427.89965747930933</c:v>
                </c:pt>
                <c:pt idx="9">
                  <c:v>428.19012871240881</c:v>
                </c:pt>
                <c:pt idx="10">
                  <c:v>428.35450163022051</c:v>
                </c:pt>
                <c:pt idx="11">
                  <c:v>428.60900367721558</c:v>
                </c:pt>
                <c:pt idx="12">
                  <c:v>429.11745521020583</c:v>
                </c:pt>
                <c:pt idx="13">
                  <c:v>429.59951956088327</c:v>
                </c:pt>
                <c:pt idx="14">
                  <c:v>430</c:v>
                </c:pt>
              </c:numCache>
            </c:numRef>
          </c:val>
          <c:extLst>
            <c:ext xmlns:c16="http://schemas.microsoft.com/office/drawing/2014/chart" uri="{C3380CC4-5D6E-409C-BE32-E72D297353CC}">
              <c16:uniqueId val="{00000007-7EBC-42FA-ABC0-C7801AB3666D}"/>
            </c:ext>
          </c:extLst>
        </c:ser>
        <c:ser>
          <c:idx val="8"/>
          <c:order val="8"/>
          <c:tx>
            <c:strRef>
              <c:f>Exercise4!$Q$23</c:f>
              <c:strCache>
                <c:ptCount val="1"/>
                <c:pt idx="0">
                  <c:v>420</c:v>
                </c:pt>
              </c:strCache>
            </c:strRef>
          </c:tx>
          <c:spPr>
            <a:ln/>
            <a:effectLst/>
          </c:spPr>
          <c:cat>
            <c:numRef>
              <c:f>Exercise4!$R$14:$AF$14</c:f>
              <c:numCache>
                <c:formatCode>General</c:formatCode>
                <c:ptCount val="15"/>
                <c:pt idx="0">
                  <c:v>0</c:v>
                </c:pt>
                <c:pt idx="1">
                  <c:v>70</c:v>
                </c:pt>
                <c:pt idx="2">
                  <c:v>140</c:v>
                </c:pt>
                <c:pt idx="3">
                  <c:v>210</c:v>
                </c:pt>
                <c:pt idx="4">
                  <c:v>280</c:v>
                </c:pt>
                <c:pt idx="5">
                  <c:v>350</c:v>
                </c:pt>
                <c:pt idx="6">
                  <c:v>420</c:v>
                </c:pt>
                <c:pt idx="7">
                  <c:v>490</c:v>
                </c:pt>
                <c:pt idx="8">
                  <c:v>560</c:v>
                </c:pt>
                <c:pt idx="9">
                  <c:v>630</c:v>
                </c:pt>
                <c:pt idx="10">
                  <c:v>700</c:v>
                </c:pt>
                <c:pt idx="11">
                  <c:v>770</c:v>
                </c:pt>
                <c:pt idx="12">
                  <c:v>840</c:v>
                </c:pt>
                <c:pt idx="13">
                  <c:v>910</c:v>
                </c:pt>
                <c:pt idx="14">
                  <c:v>980</c:v>
                </c:pt>
              </c:numCache>
            </c:numRef>
          </c:cat>
          <c:val>
            <c:numRef>
              <c:f>Exercise4!$R$23:$AF$23</c:f>
              <c:numCache>
                <c:formatCode>0.000</c:formatCode>
                <c:ptCount val="15"/>
                <c:pt idx="0">
                  <c:v>423</c:v>
                </c:pt>
                <c:pt idx="1">
                  <c:v>423.71478622112483</c:v>
                </c:pt>
                <c:pt idx="2">
                  <c:v>424.05852126153491</c:v>
                </c:pt>
                <c:pt idx="3">
                  <c:v>424.48351081190623</c:v>
                </c:pt>
                <c:pt idx="4">
                  <c:v>425.0332392467547</c:v>
                </c:pt>
                <c:pt idx="5">
                  <c:v>425.82091222229946</c:v>
                </c:pt>
                <c:pt idx="6">
                  <c:v>427.24009746812118</c:v>
                </c:pt>
                <c:pt idx="7">
                  <c:v>427.46993705179631</c:v>
                </c:pt>
                <c:pt idx="8">
                  <c:v>427.7695344806146</c:v>
                </c:pt>
                <c:pt idx="9">
                  <c:v>428.00608654810156</c:v>
                </c:pt>
                <c:pt idx="10">
                  <c:v>428.29485015605411</c:v>
                </c:pt>
                <c:pt idx="11">
                  <c:v>428.66726311067941</c:v>
                </c:pt>
                <c:pt idx="12">
                  <c:v>429.14844657127219</c:v>
                </c:pt>
                <c:pt idx="13">
                  <c:v>429.62772480242916</c:v>
                </c:pt>
                <c:pt idx="14">
                  <c:v>430</c:v>
                </c:pt>
              </c:numCache>
            </c:numRef>
          </c:val>
          <c:extLst>
            <c:ext xmlns:c16="http://schemas.microsoft.com/office/drawing/2014/chart" uri="{C3380CC4-5D6E-409C-BE32-E72D297353CC}">
              <c16:uniqueId val="{00000008-7EBC-42FA-ABC0-C7801AB3666D}"/>
            </c:ext>
          </c:extLst>
        </c:ser>
        <c:ser>
          <c:idx val="9"/>
          <c:order val="9"/>
          <c:tx>
            <c:strRef>
              <c:f>Exercise4!$Q$24</c:f>
              <c:strCache>
                <c:ptCount val="1"/>
                <c:pt idx="0">
                  <c:v>350</c:v>
                </c:pt>
              </c:strCache>
            </c:strRef>
          </c:tx>
          <c:spPr>
            <a:ln/>
            <a:effectLst/>
          </c:spPr>
          <c:cat>
            <c:numRef>
              <c:f>Exercise4!$R$14:$AF$14</c:f>
              <c:numCache>
                <c:formatCode>General</c:formatCode>
                <c:ptCount val="15"/>
                <c:pt idx="0">
                  <c:v>0</c:v>
                </c:pt>
                <c:pt idx="1">
                  <c:v>70</c:v>
                </c:pt>
                <c:pt idx="2">
                  <c:v>140</c:v>
                </c:pt>
                <c:pt idx="3">
                  <c:v>210</c:v>
                </c:pt>
                <c:pt idx="4">
                  <c:v>280</c:v>
                </c:pt>
                <c:pt idx="5">
                  <c:v>350</c:v>
                </c:pt>
                <c:pt idx="6">
                  <c:v>420</c:v>
                </c:pt>
                <c:pt idx="7">
                  <c:v>490</c:v>
                </c:pt>
                <c:pt idx="8">
                  <c:v>560</c:v>
                </c:pt>
                <c:pt idx="9">
                  <c:v>630</c:v>
                </c:pt>
                <c:pt idx="10">
                  <c:v>700</c:v>
                </c:pt>
                <c:pt idx="11">
                  <c:v>770</c:v>
                </c:pt>
                <c:pt idx="12">
                  <c:v>840</c:v>
                </c:pt>
                <c:pt idx="13">
                  <c:v>910</c:v>
                </c:pt>
                <c:pt idx="14">
                  <c:v>980</c:v>
                </c:pt>
              </c:numCache>
            </c:numRef>
          </c:cat>
          <c:val>
            <c:numRef>
              <c:f>Exercise4!$R$24:$AF$24</c:f>
              <c:numCache>
                <c:formatCode>0.000</c:formatCode>
                <c:ptCount val="15"/>
                <c:pt idx="0">
                  <c:v>423</c:v>
                </c:pt>
                <c:pt idx="1">
                  <c:v>423.60895894665782</c:v>
                </c:pt>
                <c:pt idx="2">
                  <c:v>423.91147143686311</c:v>
                </c:pt>
                <c:pt idx="3">
                  <c:v>424.26581978504601</c:v>
                </c:pt>
                <c:pt idx="4">
                  <c:v>424.56164224777655</c:v>
                </c:pt>
                <c:pt idx="5">
                  <c:v>424.66482492184144</c:v>
                </c:pt>
                <c:pt idx="6">
                  <c:v>426.05899976752903</c:v>
                </c:pt>
                <c:pt idx="7">
                  <c:v>426.93221489674994</c:v>
                </c:pt>
                <c:pt idx="8">
                  <c:v>427.48227804138878</c:v>
                </c:pt>
                <c:pt idx="9">
                  <c:v>427.88338855461944</c:v>
                </c:pt>
                <c:pt idx="10">
                  <c:v>428.27884262799256</c:v>
                </c:pt>
                <c:pt idx="11">
                  <c:v>428.69490130779855</c:v>
                </c:pt>
                <c:pt idx="12">
                  <c:v>429.17565105804795</c:v>
                </c:pt>
                <c:pt idx="13">
                  <c:v>429.67407611358135</c:v>
                </c:pt>
                <c:pt idx="14">
                  <c:v>430</c:v>
                </c:pt>
              </c:numCache>
            </c:numRef>
          </c:val>
          <c:extLst>
            <c:ext xmlns:c16="http://schemas.microsoft.com/office/drawing/2014/chart" uri="{C3380CC4-5D6E-409C-BE32-E72D297353CC}">
              <c16:uniqueId val="{00000009-7EBC-42FA-ABC0-C7801AB3666D}"/>
            </c:ext>
          </c:extLst>
        </c:ser>
        <c:ser>
          <c:idx val="10"/>
          <c:order val="10"/>
          <c:tx>
            <c:strRef>
              <c:f>Exercise4!$Q$25</c:f>
              <c:strCache>
                <c:ptCount val="1"/>
                <c:pt idx="0">
                  <c:v>280</c:v>
                </c:pt>
              </c:strCache>
            </c:strRef>
          </c:tx>
          <c:spPr>
            <a:ln/>
            <a:effectLst/>
          </c:spPr>
          <c:cat>
            <c:numRef>
              <c:f>Exercise4!$R$14:$AF$14</c:f>
              <c:numCache>
                <c:formatCode>General</c:formatCode>
                <c:ptCount val="15"/>
                <c:pt idx="0">
                  <c:v>0</c:v>
                </c:pt>
                <c:pt idx="1">
                  <c:v>70</c:v>
                </c:pt>
                <c:pt idx="2">
                  <c:v>140</c:v>
                </c:pt>
                <c:pt idx="3">
                  <c:v>210</c:v>
                </c:pt>
                <c:pt idx="4">
                  <c:v>280</c:v>
                </c:pt>
                <c:pt idx="5">
                  <c:v>350</c:v>
                </c:pt>
                <c:pt idx="6">
                  <c:v>420</c:v>
                </c:pt>
                <c:pt idx="7">
                  <c:v>490</c:v>
                </c:pt>
                <c:pt idx="8">
                  <c:v>560</c:v>
                </c:pt>
                <c:pt idx="9">
                  <c:v>630</c:v>
                </c:pt>
                <c:pt idx="10">
                  <c:v>700</c:v>
                </c:pt>
                <c:pt idx="11">
                  <c:v>770</c:v>
                </c:pt>
                <c:pt idx="12">
                  <c:v>840</c:v>
                </c:pt>
                <c:pt idx="13">
                  <c:v>910</c:v>
                </c:pt>
                <c:pt idx="14">
                  <c:v>980</c:v>
                </c:pt>
              </c:numCache>
            </c:numRef>
          </c:cat>
          <c:val>
            <c:numRef>
              <c:f>Exercise4!$R$25:$AF$25</c:f>
              <c:numCache>
                <c:formatCode>0.000</c:formatCode>
                <c:ptCount val="15"/>
                <c:pt idx="0">
                  <c:v>423</c:v>
                </c:pt>
                <c:pt idx="1">
                  <c:v>423.48028638498471</c:v>
                </c:pt>
                <c:pt idx="2">
                  <c:v>423.74852139414037</c:v>
                </c:pt>
                <c:pt idx="3">
                  <c:v>424.01654851000268</c:v>
                </c:pt>
                <c:pt idx="4">
                  <c:v>424.28315249602764</c:v>
                </c:pt>
                <c:pt idx="5">
                  <c:v>424.48013848655887</c:v>
                </c:pt>
                <c:pt idx="6">
                  <c:v>425.31621862859174</c:v>
                </c:pt>
                <c:pt idx="7">
                  <c:v>426.40315430710541</c:v>
                </c:pt>
                <c:pt idx="8">
                  <c:v>427.18700719545149</c:v>
                </c:pt>
                <c:pt idx="9">
                  <c:v>427.68841424638259</c:v>
                </c:pt>
                <c:pt idx="10">
                  <c:v>428.18418636939469</c:v>
                </c:pt>
                <c:pt idx="11">
                  <c:v>428.67482144897247</c:v>
                </c:pt>
                <c:pt idx="12">
                  <c:v>429.19181492149789</c:v>
                </c:pt>
                <c:pt idx="13">
                  <c:v>429.72906346390897</c:v>
                </c:pt>
                <c:pt idx="14">
                  <c:v>430</c:v>
                </c:pt>
              </c:numCache>
            </c:numRef>
          </c:val>
          <c:extLst>
            <c:ext xmlns:c16="http://schemas.microsoft.com/office/drawing/2014/chart" uri="{C3380CC4-5D6E-409C-BE32-E72D297353CC}">
              <c16:uniqueId val="{0000000A-7EBC-42FA-ABC0-C7801AB3666D}"/>
            </c:ext>
          </c:extLst>
        </c:ser>
        <c:ser>
          <c:idx val="11"/>
          <c:order val="11"/>
          <c:tx>
            <c:strRef>
              <c:f>Exercise4!$Q$26</c:f>
              <c:strCache>
                <c:ptCount val="1"/>
                <c:pt idx="0">
                  <c:v>210</c:v>
                </c:pt>
              </c:strCache>
            </c:strRef>
          </c:tx>
          <c:spPr>
            <a:ln/>
            <a:effectLst/>
          </c:spPr>
          <c:cat>
            <c:numRef>
              <c:f>Exercise4!$R$14:$AF$14</c:f>
              <c:numCache>
                <c:formatCode>General</c:formatCode>
                <c:ptCount val="15"/>
                <c:pt idx="0">
                  <c:v>0</c:v>
                </c:pt>
                <c:pt idx="1">
                  <c:v>70</c:v>
                </c:pt>
                <c:pt idx="2">
                  <c:v>140</c:v>
                </c:pt>
                <c:pt idx="3">
                  <c:v>210</c:v>
                </c:pt>
                <c:pt idx="4">
                  <c:v>280</c:v>
                </c:pt>
                <c:pt idx="5">
                  <c:v>350</c:v>
                </c:pt>
                <c:pt idx="6">
                  <c:v>420</c:v>
                </c:pt>
                <c:pt idx="7">
                  <c:v>490</c:v>
                </c:pt>
                <c:pt idx="8">
                  <c:v>560</c:v>
                </c:pt>
                <c:pt idx="9">
                  <c:v>630</c:v>
                </c:pt>
                <c:pt idx="10">
                  <c:v>700</c:v>
                </c:pt>
                <c:pt idx="11">
                  <c:v>770</c:v>
                </c:pt>
                <c:pt idx="12">
                  <c:v>840</c:v>
                </c:pt>
                <c:pt idx="13">
                  <c:v>910</c:v>
                </c:pt>
                <c:pt idx="14">
                  <c:v>980</c:v>
                </c:pt>
              </c:numCache>
            </c:numRef>
          </c:cat>
          <c:val>
            <c:numRef>
              <c:f>Exercise4!$R$26:$AF$26</c:f>
              <c:numCache>
                <c:formatCode>0.000</c:formatCode>
                <c:ptCount val="15"/>
                <c:pt idx="0">
                  <c:v>423</c:v>
                </c:pt>
                <c:pt idx="1">
                  <c:v>423.31801495656299</c:v>
                </c:pt>
                <c:pt idx="2">
                  <c:v>423.59448799989224</c:v>
                </c:pt>
                <c:pt idx="3">
                  <c:v>423.81501309717561</c:v>
                </c:pt>
                <c:pt idx="4">
                  <c:v>424.06894759219591</c:v>
                </c:pt>
                <c:pt idx="5">
                  <c:v>424.37336484378949</c:v>
                </c:pt>
                <c:pt idx="6">
                  <c:v>425.07021325701106</c:v>
                </c:pt>
                <c:pt idx="7">
                  <c:v>425.95523881916569</c:v>
                </c:pt>
                <c:pt idx="8">
                  <c:v>426.88923109751056</c:v>
                </c:pt>
                <c:pt idx="9">
                  <c:v>427.54610796541664</c:v>
                </c:pt>
                <c:pt idx="10">
                  <c:v>428.12219753554803</c:v>
                </c:pt>
                <c:pt idx="11">
                  <c:v>428.64436863326296</c:v>
                </c:pt>
                <c:pt idx="12">
                  <c:v>429.17759016686449</c:v>
                </c:pt>
                <c:pt idx="13">
                  <c:v>429.75201351870948</c:v>
                </c:pt>
                <c:pt idx="14">
                  <c:v>430</c:v>
                </c:pt>
              </c:numCache>
            </c:numRef>
          </c:val>
          <c:extLst>
            <c:ext xmlns:c16="http://schemas.microsoft.com/office/drawing/2014/chart" uri="{C3380CC4-5D6E-409C-BE32-E72D297353CC}">
              <c16:uniqueId val="{0000000B-7EBC-42FA-ABC0-C7801AB3666D}"/>
            </c:ext>
          </c:extLst>
        </c:ser>
        <c:ser>
          <c:idx val="12"/>
          <c:order val="12"/>
          <c:tx>
            <c:strRef>
              <c:f>Exercise4!$Q$27</c:f>
              <c:strCache>
                <c:ptCount val="1"/>
                <c:pt idx="0">
                  <c:v>140</c:v>
                </c:pt>
              </c:strCache>
            </c:strRef>
          </c:tx>
          <c:spPr>
            <a:ln/>
            <a:effectLst/>
          </c:spPr>
          <c:cat>
            <c:numRef>
              <c:f>Exercise4!$R$14:$AF$14</c:f>
              <c:numCache>
                <c:formatCode>General</c:formatCode>
                <c:ptCount val="15"/>
                <c:pt idx="0">
                  <c:v>0</c:v>
                </c:pt>
                <c:pt idx="1">
                  <c:v>70</c:v>
                </c:pt>
                <c:pt idx="2">
                  <c:v>140</c:v>
                </c:pt>
                <c:pt idx="3">
                  <c:v>210</c:v>
                </c:pt>
                <c:pt idx="4">
                  <c:v>280</c:v>
                </c:pt>
                <c:pt idx="5">
                  <c:v>350</c:v>
                </c:pt>
                <c:pt idx="6">
                  <c:v>420</c:v>
                </c:pt>
                <c:pt idx="7">
                  <c:v>490</c:v>
                </c:pt>
                <c:pt idx="8">
                  <c:v>560</c:v>
                </c:pt>
                <c:pt idx="9">
                  <c:v>630</c:v>
                </c:pt>
                <c:pt idx="10">
                  <c:v>700</c:v>
                </c:pt>
                <c:pt idx="11">
                  <c:v>770</c:v>
                </c:pt>
                <c:pt idx="12">
                  <c:v>840</c:v>
                </c:pt>
                <c:pt idx="13">
                  <c:v>910</c:v>
                </c:pt>
                <c:pt idx="14">
                  <c:v>980</c:v>
                </c:pt>
              </c:numCache>
            </c:numRef>
          </c:cat>
          <c:val>
            <c:numRef>
              <c:f>Exercise4!$R$27:$AF$27</c:f>
              <c:numCache>
                <c:formatCode>0.000</c:formatCode>
                <c:ptCount val="15"/>
                <c:pt idx="0">
                  <c:v>423</c:v>
                </c:pt>
                <c:pt idx="1">
                  <c:v>423.15871609964472</c:v>
                </c:pt>
                <c:pt idx="2">
                  <c:v>423.33855923992229</c:v>
                </c:pt>
                <c:pt idx="3">
                  <c:v>423.5818301151096</c:v>
                </c:pt>
                <c:pt idx="4">
                  <c:v>424.05674655975065</c:v>
                </c:pt>
                <c:pt idx="5">
                  <c:v>424.52532825261528</c:v>
                </c:pt>
                <c:pt idx="6">
                  <c:v>425.1280815927073</c:v>
                </c:pt>
                <c:pt idx="7">
                  <c:v>425.80571943260577</c:v>
                </c:pt>
                <c:pt idx="8">
                  <c:v>426.63061519787169</c:v>
                </c:pt>
                <c:pt idx="9">
                  <c:v>427.45956340676241</c:v>
                </c:pt>
                <c:pt idx="10">
                  <c:v>428.11757998558716</c:v>
                </c:pt>
                <c:pt idx="11">
                  <c:v>428.62029041212111</c:v>
                </c:pt>
                <c:pt idx="12">
                  <c:v>429.1154663452736</c:v>
                </c:pt>
                <c:pt idx="13">
                  <c:v>429.64258172527849</c:v>
                </c:pt>
                <c:pt idx="14">
                  <c:v>430</c:v>
                </c:pt>
              </c:numCache>
            </c:numRef>
          </c:val>
          <c:extLst>
            <c:ext xmlns:c16="http://schemas.microsoft.com/office/drawing/2014/chart" uri="{C3380CC4-5D6E-409C-BE32-E72D297353CC}">
              <c16:uniqueId val="{0000000C-7EBC-42FA-ABC0-C7801AB3666D}"/>
            </c:ext>
          </c:extLst>
        </c:ser>
        <c:ser>
          <c:idx val="13"/>
          <c:order val="13"/>
          <c:tx>
            <c:strRef>
              <c:f>Exercise4!$Q$28</c:f>
              <c:strCache>
                <c:ptCount val="1"/>
                <c:pt idx="0">
                  <c:v>70</c:v>
                </c:pt>
              </c:strCache>
            </c:strRef>
          </c:tx>
          <c:spPr>
            <a:ln/>
            <a:effectLst/>
          </c:spPr>
          <c:cat>
            <c:numRef>
              <c:f>Exercise4!$R$14:$AF$14</c:f>
              <c:numCache>
                <c:formatCode>General</c:formatCode>
                <c:ptCount val="15"/>
                <c:pt idx="0">
                  <c:v>0</c:v>
                </c:pt>
                <c:pt idx="1">
                  <c:v>70</c:v>
                </c:pt>
                <c:pt idx="2">
                  <c:v>140</c:v>
                </c:pt>
                <c:pt idx="3">
                  <c:v>210</c:v>
                </c:pt>
                <c:pt idx="4">
                  <c:v>280</c:v>
                </c:pt>
                <c:pt idx="5">
                  <c:v>350</c:v>
                </c:pt>
                <c:pt idx="6">
                  <c:v>420</c:v>
                </c:pt>
                <c:pt idx="7">
                  <c:v>490</c:v>
                </c:pt>
                <c:pt idx="8">
                  <c:v>560</c:v>
                </c:pt>
                <c:pt idx="9">
                  <c:v>630</c:v>
                </c:pt>
                <c:pt idx="10">
                  <c:v>700</c:v>
                </c:pt>
                <c:pt idx="11">
                  <c:v>770</c:v>
                </c:pt>
                <c:pt idx="12">
                  <c:v>840</c:v>
                </c:pt>
                <c:pt idx="13">
                  <c:v>910</c:v>
                </c:pt>
                <c:pt idx="14">
                  <c:v>980</c:v>
                </c:pt>
              </c:numCache>
            </c:numRef>
          </c:cat>
          <c:val>
            <c:numRef>
              <c:f>Exercise4!$R$28:$AF$28</c:f>
              <c:numCache>
                <c:formatCode>0.000</c:formatCode>
                <c:ptCount val="15"/>
                <c:pt idx="0">
                  <c:v>423</c:v>
                </c:pt>
                <c:pt idx="1">
                  <c:v>423.13341481831645</c:v>
                </c:pt>
                <c:pt idx="2">
                  <c:v>423.24152836321377</c:v>
                </c:pt>
                <c:pt idx="3">
                  <c:v>423.60631365900605</c:v>
                </c:pt>
                <c:pt idx="4">
                  <c:v>424.14265882940521</c:v>
                </c:pt>
                <c:pt idx="5">
                  <c:v>424.56120443704782</c:v>
                </c:pt>
                <c:pt idx="6">
                  <c:v>425.15658284638101</c:v>
                </c:pt>
                <c:pt idx="7">
                  <c:v>425.94370085590151</c:v>
                </c:pt>
                <c:pt idx="8">
                  <c:v>426.62574289961117</c:v>
                </c:pt>
                <c:pt idx="9">
                  <c:v>427.34733290381342</c:v>
                </c:pt>
                <c:pt idx="10">
                  <c:v>428.08808987577549</c:v>
                </c:pt>
                <c:pt idx="11">
                  <c:v>428.59181126335199</c:v>
                </c:pt>
                <c:pt idx="12">
                  <c:v>429.0643332248768</c:v>
                </c:pt>
                <c:pt idx="13">
                  <c:v>429.51119628310408</c:v>
                </c:pt>
                <c:pt idx="14">
                  <c:v>430</c:v>
                </c:pt>
              </c:numCache>
            </c:numRef>
          </c:val>
          <c:extLst>
            <c:ext xmlns:c16="http://schemas.microsoft.com/office/drawing/2014/chart" uri="{C3380CC4-5D6E-409C-BE32-E72D297353CC}">
              <c16:uniqueId val="{0000000D-7EBC-42FA-ABC0-C7801AB3666D}"/>
            </c:ext>
          </c:extLst>
        </c:ser>
        <c:ser>
          <c:idx val="14"/>
          <c:order val="14"/>
          <c:tx>
            <c:strRef>
              <c:f>Exercise4!$Q$29</c:f>
              <c:strCache>
                <c:ptCount val="1"/>
                <c:pt idx="0">
                  <c:v>0</c:v>
                </c:pt>
              </c:strCache>
            </c:strRef>
          </c:tx>
          <c:spPr>
            <a:ln/>
            <a:effectLst/>
          </c:spPr>
          <c:cat>
            <c:numRef>
              <c:f>Exercise4!$R$14:$AF$14</c:f>
              <c:numCache>
                <c:formatCode>General</c:formatCode>
                <c:ptCount val="15"/>
                <c:pt idx="0">
                  <c:v>0</c:v>
                </c:pt>
                <c:pt idx="1">
                  <c:v>70</c:v>
                </c:pt>
                <c:pt idx="2">
                  <c:v>140</c:v>
                </c:pt>
                <c:pt idx="3">
                  <c:v>210</c:v>
                </c:pt>
                <c:pt idx="4">
                  <c:v>280</c:v>
                </c:pt>
                <c:pt idx="5">
                  <c:v>350</c:v>
                </c:pt>
                <c:pt idx="6">
                  <c:v>420</c:v>
                </c:pt>
                <c:pt idx="7">
                  <c:v>490</c:v>
                </c:pt>
                <c:pt idx="8">
                  <c:v>560</c:v>
                </c:pt>
                <c:pt idx="9">
                  <c:v>630</c:v>
                </c:pt>
                <c:pt idx="10">
                  <c:v>700</c:v>
                </c:pt>
                <c:pt idx="11">
                  <c:v>770</c:v>
                </c:pt>
                <c:pt idx="12">
                  <c:v>840</c:v>
                </c:pt>
                <c:pt idx="13">
                  <c:v>910</c:v>
                </c:pt>
                <c:pt idx="14">
                  <c:v>980</c:v>
                </c:pt>
              </c:numCache>
            </c:numRef>
          </c:cat>
          <c:val>
            <c:numRef>
              <c:f>Exercise4!$R$29:$AF$29</c:f>
              <c:numCache>
                <c:formatCode>0.000</c:formatCode>
                <c:ptCount val="15"/>
                <c:pt idx="0">
                  <c:v>423</c:v>
                </c:pt>
                <c:pt idx="1">
                  <c:v>423.13341481831645</c:v>
                </c:pt>
                <c:pt idx="2">
                  <c:v>423.24152836321377</c:v>
                </c:pt>
                <c:pt idx="3">
                  <c:v>423.60631365900605</c:v>
                </c:pt>
                <c:pt idx="4">
                  <c:v>424.14265882940521</c:v>
                </c:pt>
                <c:pt idx="5">
                  <c:v>424.56120443704782</c:v>
                </c:pt>
                <c:pt idx="6">
                  <c:v>425.15658284638101</c:v>
                </c:pt>
                <c:pt idx="7">
                  <c:v>425.94370085590151</c:v>
                </c:pt>
                <c:pt idx="8">
                  <c:v>426.62574289961117</c:v>
                </c:pt>
                <c:pt idx="9">
                  <c:v>427.34733290381342</c:v>
                </c:pt>
                <c:pt idx="10">
                  <c:v>428.08808987577549</c:v>
                </c:pt>
                <c:pt idx="11">
                  <c:v>428.59181126335199</c:v>
                </c:pt>
                <c:pt idx="12">
                  <c:v>429.0643332248768</c:v>
                </c:pt>
                <c:pt idx="13">
                  <c:v>429.51119628310408</c:v>
                </c:pt>
                <c:pt idx="14">
                  <c:v>430</c:v>
                </c:pt>
              </c:numCache>
            </c:numRef>
          </c:val>
          <c:extLst>
            <c:ext xmlns:c16="http://schemas.microsoft.com/office/drawing/2014/chart" uri="{C3380CC4-5D6E-409C-BE32-E72D297353CC}">
              <c16:uniqueId val="{0000000E-7EBC-42FA-ABC0-C7801AB3666D}"/>
            </c:ext>
          </c:extLst>
        </c:ser>
        <c:bandFmts>
          <c:bandFmt>
            <c:idx val="0"/>
            <c:spPr>
              <a:ln/>
              <a:effectLst/>
            </c:spPr>
          </c:bandFmt>
          <c:bandFmt>
            <c:idx val="1"/>
            <c:spPr>
              <a:ln/>
              <a:effectLst/>
            </c:spPr>
          </c:bandFmt>
          <c:bandFmt>
            <c:idx val="2"/>
            <c:spPr>
              <a:ln/>
              <a:effectLst/>
            </c:spPr>
          </c:bandFmt>
          <c:bandFmt>
            <c:idx val="3"/>
            <c:spPr>
              <a:ln/>
              <a:effectLst/>
            </c:spPr>
          </c:bandFmt>
          <c:bandFmt>
            <c:idx val="4"/>
            <c:spPr>
              <a:ln/>
              <a:effectLst/>
            </c:spPr>
          </c:bandFmt>
          <c:bandFmt>
            <c:idx val="5"/>
            <c:spPr>
              <a:ln/>
              <a:effectLst/>
            </c:spPr>
          </c:bandFmt>
          <c:bandFmt>
            <c:idx val="6"/>
            <c:spPr>
              <a:ln/>
              <a:effectLst/>
            </c:spPr>
          </c:bandFmt>
          <c:bandFmt>
            <c:idx val="7"/>
            <c:spPr>
              <a:ln/>
              <a:effectLst/>
            </c:spPr>
          </c:bandFmt>
          <c:bandFmt>
            <c:idx val="8"/>
            <c:spPr>
              <a:ln/>
              <a:effectLst/>
            </c:spPr>
          </c:bandFmt>
          <c:bandFmt>
            <c:idx val="9"/>
            <c:spPr>
              <a:ln/>
              <a:effectLst/>
            </c:spPr>
          </c:bandFmt>
          <c:bandFmt>
            <c:idx val="10"/>
            <c:spPr>
              <a:ln/>
              <a:effectLst/>
            </c:spPr>
          </c:bandFmt>
          <c:bandFmt>
            <c:idx val="11"/>
            <c:spPr>
              <a:ln/>
              <a:effectLst/>
            </c:spPr>
          </c:bandFmt>
          <c:bandFmt>
            <c:idx val="12"/>
            <c:spPr>
              <a:ln/>
              <a:effectLst/>
            </c:spPr>
          </c:bandFmt>
          <c:bandFmt>
            <c:idx val="13"/>
            <c:spPr>
              <a:ln/>
              <a:effectLst/>
            </c:spPr>
          </c:bandFmt>
          <c:bandFmt>
            <c:idx val="14"/>
            <c:spPr>
              <a:ln/>
              <a:effectLst/>
            </c:spPr>
          </c:bandFmt>
        </c:bandFmts>
        <c:axId val="461611503"/>
        <c:axId val="1272301711"/>
        <c:axId val="1182100271"/>
      </c:surfaceChart>
      <c:catAx>
        <c:axId val="461611503"/>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72301711"/>
        <c:crosses val="autoZero"/>
        <c:auto val="1"/>
        <c:lblAlgn val="ctr"/>
        <c:lblOffset val="100"/>
        <c:noMultiLvlLbl val="0"/>
      </c:catAx>
      <c:valAx>
        <c:axId val="1272301711"/>
        <c:scaling>
          <c:orientation val="minMax"/>
        </c:scaling>
        <c:delete val="0"/>
        <c:axPos val="l"/>
        <c:majorGridlines>
          <c:spPr>
            <a:ln w="9525" cap="flat" cmpd="sng" algn="ctr">
              <a:solidFill>
                <a:schemeClr val="tx1">
                  <a:lumMod val="15000"/>
                  <a:lumOff val="85000"/>
                </a:schemeClr>
              </a:solidFill>
              <a:round/>
            </a:ln>
            <a:effectLst/>
          </c:spPr>
        </c:majorGridlines>
        <c:numFmt formatCode="0.000"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61611503"/>
        <c:crosses val="autoZero"/>
        <c:crossBetween val="midCat"/>
        <c:majorUnit val="1"/>
      </c:valAx>
      <c:serAx>
        <c:axId val="1182100271"/>
        <c:scaling>
          <c:orientation val="maxMin"/>
        </c:scaling>
        <c:delete val="0"/>
        <c:axPos val="b"/>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72301711"/>
        <c:crosses val="autoZero"/>
      </c:serAx>
      <c:spPr>
        <a:noFill/>
        <a:ln>
          <a:noFill/>
        </a:ln>
        <a:effectLst/>
      </c:spPr>
    </c:plotArea>
    <c:legend>
      <c:legendPos val="b"/>
      <c:overlay val="0"/>
      <c:spPr>
        <a:noFill/>
        <a:ln>
          <a:noFill/>
        </a:ln>
        <a:effectLst/>
      </c:spPr>
      <c:txPr>
        <a:bodyPr rot="0" spcFirstLastPara="1" vertOverflow="ellipsis" vert="horz" wrap="square" anchor="ctr" anchorCtr="1"/>
        <a:lstStyle/>
        <a:p>
          <a:pPr rtl="0">
            <a:defRPr sz="6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Hydraulic Conductivity</a:t>
            </a:r>
          </a:p>
        </c:rich>
      </c:tx>
      <c:overlay val="0"/>
      <c:spPr>
        <a:noFill/>
        <a:ln>
          <a:noFill/>
        </a:ln>
        <a:effectLst/>
      </c:spPr>
    </c:title>
    <c:autoTitleDeleted val="0"/>
    <c:view3D>
      <c:rotX val="90"/>
      <c:rotY val="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8.1228980379588284E-2"/>
          <c:y val="0.17553396712759881"/>
          <c:w val="0.77629805559326592"/>
          <c:h val="0.57904953733556819"/>
        </c:manualLayout>
      </c:layout>
      <c:surfaceChart>
        <c:wireframe val="1"/>
        <c:ser>
          <c:idx val="0"/>
          <c:order val="0"/>
          <c:tx>
            <c:strRef>
              <c:f>Exercise4!$Q$32</c:f>
              <c:strCache>
                <c:ptCount val="1"/>
                <c:pt idx="0">
                  <c:v>980.00</c:v>
                </c:pt>
              </c:strCache>
            </c:strRef>
          </c:tx>
          <c:spPr>
            <a:ln w="9525" cap="rnd">
              <a:solidFill>
                <a:schemeClr val="accent1"/>
              </a:solidFill>
              <a:round/>
            </a:ln>
            <a:effectLst/>
          </c:spPr>
          <c:cat>
            <c:numRef>
              <c:f>Exercise4!$R$31:$AF$31</c:f>
              <c:numCache>
                <c:formatCode>General</c:formatCode>
                <c:ptCount val="15"/>
                <c:pt idx="0">
                  <c:v>0</c:v>
                </c:pt>
                <c:pt idx="1">
                  <c:v>70</c:v>
                </c:pt>
                <c:pt idx="2">
                  <c:v>140</c:v>
                </c:pt>
                <c:pt idx="3">
                  <c:v>210</c:v>
                </c:pt>
                <c:pt idx="4">
                  <c:v>280</c:v>
                </c:pt>
                <c:pt idx="5">
                  <c:v>350</c:v>
                </c:pt>
                <c:pt idx="6">
                  <c:v>420</c:v>
                </c:pt>
                <c:pt idx="7">
                  <c:v>490</c:v>
                </c:pt>
                <c:pt idx="8">
                  <c:v>560</c:v>
                </c:pt>
                <c:pt idx="9">
                  <c:v>630</c:v>
                </c:pt>
                <c:pt idx="10">
                  <c:v>700</c:v>
                </c:pt>
                <c:pt idx="11">
                  <c:v>770</c:v>
                </c:pt>
                <c:pt idx="12">
                  <c:v>840</c:v>
                </c:pt>
                <c:pt idx="13">
                  <c:v>910</c:v>
                </c:pt>
                <c:pt idx="14">
                  <c:v>980</c:v>
                </c:pt>
              </c:numCache>
            </c:numRef>
          </c:cat>
          <c:val>
            <c:numRef>
              <c:f>Exercise4!$R$32:$AF$32</c:f>
              <c:numCache>
                <c:formatCode>0.000</c:formatCode>
                <c:ptCount val="15"/>
                <c:pt idx="0">
                  <c:v>2.518853553</c:v>
                </c:pt>
                <c:pt idx="1">
                  <c:v>2.6680351949999999</c:v>
                </c:pt>
                <c:pt idx="2">
                  <c:v>7.026212643</c:v>
                </c:pt>
                <c:pt idx="3">
                  <c:v>1.6219067309999999</c:v>
                </c:pt>
                <c:pt idx="4">
                  <c:v>0.88897168800000004</c:v>
                </c:pt>
                <c:pt idx="5">
                  <c:v>4.3907631260000004</c:v>
                </c:pt>
                <c:pt idx="6">
                  <c:v>2.518853553</c:v>
                </c:pt>
                <c:pt idx="7">
                  <c:v>2.6680351949999999</c:v>
                </c:pt>
                <c:pt idx="8">
                  <c:v>7.026212643</c:v>
                </c:pt>
                <c:pt idx="9">
                  <c:v>1.6219067309999999</c:v>
                </c:pt>
                <c:pt idx="10">
                  <c:v>0.88897168800000004</c:v>
                </c:pt>
                <c:pt idx="11">
                  <c:v>4.3907631260000004</c:v>
                </c:pt>
                <c:pt idx="12">
                  <c:v>0.88897168800000004</c:v>
                </c:pt>
                <c:pt idx="13">
                  <c:v>4.3907631260000004</c:v>
                </c:pt>
                <c:pt idx="14">
                  <c:v>1.6219067309999999</c:v>
                </c:pt>
              </c:numCache>
            </c:numRef>
          </c:val>
          <c:extLst>
            <c:ext xmlns:c16="http://schemas.microsoft.com/office/drawing/2014/chart" uri="{C3380CC4-5D6E-409C-BE32-E72D297353CC}">
              <c16:uniqueId val="{00000000-FEC6-42E7-8F80-B63111A4AA73}"/>
            </c:ext>
          </c:extLst>
        </c:ser>
        <c:ser>
          <c:idx val="1"/>
          <c:order val="1"/>
          <c:tx>
            <c:strRef>
              <c:f>Exercise4!$Q$33</c:f>
              <c:strCache>
                <c:ptCount val="1"/>
                <c:pt idx="0">
                  <c:v>910.00</c:v>
                </c:pt>
              </c:strCache>
            </c:strRef>
          </c:tx>
          <c:spPr>
            <a:ln w="9525" cap="rnd">
              <a:solidFill>
                <a:schemeClr val="accent2"/>
              </a:solidFill>
              <a:round/>
            </a:ln>
            <a:effectLst/>
          </c:spPr>
          <c:cat>
            <c:numRef>
              <c:f>Exercise4!$R$31:$AF$31</c:f>
              <c:numCache>
                <c:formatCode>General</c:formatCode>
                <c:ptCount val="15"/>
                <c:pt idx="0">
                  <c:v>0</c:v>
                </c:pt>
                <c:pt idx="1">
                  <c:v>70</c:v>
                </c:pt>
                <c:pt idx="2">
                  <c:v>140</c:v>
                </c:pt>
                <c:pt idx="3">
                  <c:v>210</c:v>
                </c:pt>
                <c:pt idx="4">
                  <c:v>280</c:v>
                </c:pt>
                <c:pt idx="5">
                  <c:v>350</c:v>
                </c:pt>
                <c:pt idx="6">
                  <c:v>420</c:v>
                </c:pt>
                <c:pt idx="7">
                  <c:v>490</c:v>
                </c:pt>
                <c:pt idx="8">
                  <c:v>560</c:v>
                </c:pt>
                <c:pt idx="9">
                  <c:v>630</c:v>
                </c:pt>
                <c:pt idx="10">
                  <c:v>700</c:v>
                </c:pt>
                <c:pt idx="11">
                  <c:v>770</c:v>
                </c:pt>
                <c:pt idx="12">
                  <c:v>840</c:v>
                </c:pt>
                <c:pt idx="13">
                  <c:v>910</c:v>
                </c:pt>
                <c:pt idx="14">
                  <c:v>980</c:v>
                </c:pt>
              </c:numCache>
            </c:numRef>
          </c:cat>
          <c:val>
            <c:numRef>
              <c:f>Exercise4!$R$33:$AF$33</c:f>
              <c:numCache>
                <c:formatCode>0.000</c:formatCode>
                <c:ptCount val="15"/>
                <c:pt idx="0">
                  <c:v>1.035412193</c:v>
                </c:pt>
                <c:pt idx="1">
                  <c:v>2.6634015049999999</c:v>
                </c:pt>
                <c:pt idx="2">
                  <c:v>1.978351736</c:v>
                </c:pt>
                <c:pt idx="3">
                  <c:v>1.690209235</c:v>
                </c:pt>
                <c:pt idx="4">
                  <c:v>0.79042557700000005</c:v>
                </c:pt>
                <c:pt idx="5">
                  <c:v>2.7564774519999999</c:v>
                </c:pt>
                <c:pt idx="6">
                  <c:v>1.035412193</c:v>
                </c:pt>
                <c:pt idx="7">
                  <c:v>2.6634015049999999</c:v>
                </c:pt>
                <c:pt idx="8">
                  <c:v>1.978351736</c:v>
                </c:pt>
                <c:pt idx="9">
                  <c:v>1.690209235</c:v>
                </c:pt>
                <c:pt idx="10">
                  <c:v>0.79042557700000005</c:v>
                </c:pt>
                <c:pt idx="11">
                  <c:v>2.7564774519999999</c:v>
                </c:pt>
                <c:pt idx="12">
                  <c:v>0.79042557700000005</c:v>
                </c:pt>
                <c:pt idx="13">
                  <c:v>2.7564774519999999</c:v>
                </c:pt>
                <c:pt idx="14">
                  <c:v>100</c:v>
                </c:pt>
              </c:numCache>
            </c:numRef>
          </c:val>
          <c:extLst>
            <c:ext xmlns:c16="http://schemas.microsoft.com/office/drawing/2014/chart" uri="{C3380CC4-5D6E-409C-BE32-E72D297353CC}">
              <c16:uniqueId val="{00000001-FEC6-42E7-8F80-B63111A4AA73}"/>
            </c:ext>
          </c:extLst>
        </c:ser>
        <c:ser>
          <c:idx val="2"/>
          <c:order val="2"/>
          <c:tx>
            <c:strRef>
              <c:f>Exercise4!$Q$34</c:f>
              <c:strCache>
                <c:ptCount val="1"/>
                <c:pt idx="0">
                  <c:v>840.00</c:v>
                </c:pt>
              </c:strCache>
            </c:strRef>
          </c:tx>
          <c:spPr>
            <a:ln w="9525" cap="rnd">
              <a:solidFill>
                <a:schemeClr val="accent3"/>
              </a:solidFill>
              <a:round/>
            </a:ln>
            <a:effectLst/>
          </c:spPr>
          <c:cat>
            <c:numRef>
              <c:f>Exercise4!$R$31:$AF$31</c:f>
              <c:numCache>
                <c:formatCode>General</c:formatCode>
                <c:ptCount val="15"/>
                <c:pt idx="0">
                  <c:v>0</c:v>
                </c:pt>
                <c:pt idx="1">
                  <c:v>70</c:v>
                </c:pt>
                <c:pt idx="2">
                  <c:v>140</c:v>
                </c:pt>
                <c:pt idx="3">
                  <c:v>210</c:v>
                </c:pt>
                <c:pt idx="4">
                  <c:v>280</c:v>
                </c:pt>
                <c:pt idx="5">
                  <c:v>350</c:v>
                </c:pt>
                <c:pt idx="6">
                  <c:v>420</c:v>
                </c:pt>
                <c:pt idx="7">
                  <c:v>490</c:v>
                </c:pt>
                <c:pt idx="8">
                  <c:v>560</c:v>
                </c:pt>
                <c:pt idx="9">
                  <c:v>630</c:v>
                </c:pt>
                <c:pt idx="10">
                  <c:v>700</c:v>
                </c:pt>
                <c:pt idx="11">
                  <c:v>770</c:v>
                </c:pt>
                <c:pt idx="12">
                  <c:v>840</c:v>
                </c:pt>
                <c:pt idx="13">
                  <c:v>910</c:v>
                </c:pt>
                <c:pt idx="14">
                  <c:v>980</c:v>
                </c:pt>
              </c:numCache>
            </c:numRef>
          </c:cat>
          <c:val>
            <c:numRef>
              <c:f>Exercise4!$R$34:$AF$34</c:f>
              <c:numCache>
                <c:formatCode>0.000</c:formatCode>
                <c:ptCount val="15"/>
                <c:pt idx="0">
                  <c:v>2.0483925300000001</c:v>
                </c:pt>
                <c:pt idx="1">
                  <c:v>4.7292099050000003</c:v>
                </c:pt>
                <c:pt idx="2">
                  <c:v>5.3072981229999998</c:v>
                </c:pt>
                <c:pt idx="3">
                  <c:v>1.482262709</c:v>
                </c:pt>
                <c:pt idx="4">
                  <c:v>3.380672932</c:v>
                </c:pt>
                <c:pt idx="5">
                  <c:v>3.6807021120000001</c:v>
                </c:pt>
                <c:pt idx="6">
                  <c:v>2.0483925300000001</c:v>
                </c:pt>
                <c:pt idx="7">
                  <c:v>4.7292099050000003</c:v>
                </c:pt>
                <c:pt idx="8">
                  <c:v>5.3072981229999998</c:v>
                </c:pt>
                <c:pt idx="9">
                  <c:v>1.482262709</c:v>
                </c:pt>
                <c:pt idx="10">
                  <c:v>3.380672932</c:v>
                </c:pt>
                <c:pt idx="11">
                  <c:v>3.6807021120000001</c:v>
                </c:pt>
                <c:pt idx="12">
                  <c:v>5.3072981229999998</c:v>
                </c:pt>
                <c:pt idx="13">
                  <c:v>100</c:v>
                </c:pt>
                <c:pt idx="14">
                  <c:v>100</c:v>
                </c:pt>
              </c:numCache>
            </c:numRef>
          </c:val>
          <c:extLst>
            <c:ext xmlns:c16="http://schemas.microsoft.com/office/drawing/2014/chart" uri="{C3380CC4-5D6E-409C-BE32-E72D297353CC}">
              <c16:uniqueId val="{00000002-FEC6-42E7-8F80-B63111A4AA73}"/>
            </c:ext>
          </c:extLst>
        </c:ser>
        <c:ser>
          <c:idx val="3"/>
          <c:order val="3"/>
          <c:tx>
            <c:strRef>
              <c:f>Exercise4!$Q$35</c:f>
              <c:strCache>
                <c:ptCount val="1"/>
                <c:pt idx="0">
                  <c:v>770.00</c:v>
                </c:pt>
              </c:strCache>
            </c:strRef>
          </c:tx>
          <c:spPr>
            <a:ln w="9525" cap="rnd">
              <a:solidFill>
                <a:schemeClr val="accent4"/>
              </a:solidFill>
              <a:round/>
            </a:ln>
            <a:effectLst/>
          </c:spPr>
          <c:cat>
            <c:numRef>
              <c:f>Exercise4!$R$31:$AF$31</c:f>
              <c:numCache>
                <c:formatCode>General</c:formatCode>
                <c:ptCount val="15"/>
                <c:pt idx="0">
                  <c:v>0</c:v>
                </c:pt>
                <c:pt idx="1">
                  <c:v>70</c:v>
                </c:pt>
                <c:pt idx="2">
                  <c:v>140</c:v>
                </c:pt>
                <c:pt idx="3">
                  <c:v>210</c:v>
                </c:pt>
                <c:pt idx="4">
                  <c:v>280</c:v>
                </c:pt>
                <c:pt idx="5">
                  <c:v>350</c:v>
                </c:pt>
                <c:pt idx="6">
                  <c:v>420</c:v>
                </c:pt>
                <c:pt idx="7">
                  <c:v>490</c:v>
                </c:pt>
                <c:pt idx="8">
                  <c:v>560</c:v>
                </c:pt>
                <c:pt idx="9">
                  <c:v>630</c:v>
                </c:pt>
                <c:pt idx="10">
                  <c:v>700</c:v>
                </c:pt>
                <c:pt idx="11">
                  <c:v>770</c:v>
                </c:pt>
                <c:pt idx="12">
                  <c:v>840</c:v>
                </c:pt>
                <c:pt idx="13">
                  <c:v>910</c:v>
                </c:pt>
                <c:pt idx="14">
                  <c:v>980</c:v>
                </c:pt>
              </c:numCache>
            </c:numRef>
          </c:cat>
          <c:val>
            <c:numRef>
              <c:f>Exercise4!$R$35:$AF$35</c:f>
              <c:numCache>
                <c:formatCode>0.000</c:formatCode>
                <c:ptCount val="15"/>
                <c:pt idx="0">
                  <c:v>2.2250086370000002</c:v>
                </c:pt>
                <c:pt idx="1">
                  <c:v>1.661457199</c:v>
                </c:pt>
                <c:pt idx="2">
                  <c:v>6.5935649529999996</c:v>
                </c:pt>
                <c:pt idx="3">
                  <c:v>1.542499037</c:v>
                </c:pt>
                <c:pt idx="4">
                  <c:v>3.8651376009999998</c:v>
                </c:pt>
                <c:pt idx="5">
                  <c:v>2.6583046499999998</c:v>
                </c:pt>
                <c:pt idx="6">
                  <c:v>2.2250086370000002</c:v>
                </c:pt>
                <c:pt idx="7">
                  <c:v>1.661457199</c:v>
                </c:pt>
                <c:pt idx="8">
                  <c:v>6.5935649529999996</c:v>
                </c:pt>
                <c:pt idx="9">
                  <c:v>1.542499037</c:v>
                </c:pt>
                <c:pt idx="10">
                  <c:v>3.8651376009999998</c:v>
                </c:pt>
                <c:pt idx="11">
                  <c:v>2.6583046499999998</c:v>
                </c:pt>
                <c:pt idx="12">
                  <c:v>5.3072981229999998</c:v>
                </c:pt>
                <c:pt idx="13">
                  <c:v>100</c:v>
                </c:pt>
                <c:pt idx="14">
                  <c:v>5.3072981229999998</c:v>
                </c:pt>
              </c:numCache>
            </c:numRef>
          </c:val>
          <c:extLst>
            <c:ext xmlns:c16="http://schemas.microsoft.com/office/drawing/2014/chart" uri="{C3380CC4-5D6E-409C-BE32-E72D297353CC}">
              <c16:uniqueId val="{00000003-FEC6-42E7-8F80-B63111A4AA73}"/>
            </c:ext>
          </c:extLst>
        </c:ser>
        <c:ser>
          <c:idx val="4"/>
          <c:order val="4"/>
          <c:tx>
            <c:strRef>
              <c:f>Exercise4!$Q$36</c:f>
              <c:strCache>
                <c:ptCount val="1"/>
                <c:pt idx="0">
                  <c:v>700.00</c:v>
                </c:pt>
              </c:strCache>
            </c:strRef>
          </c:tx>
          <c:spPr>
            <a:ln w="9525" cap="rnd">
              <a:solidFill>
                <a:schemeClr val="accent5"/>
              </a:solidFill>
              <a:round/>
            </a:ln>
            <a:effectLst/>
          </c:spPr>
          <c:cat>
            <c:numRef>
              <c:f>Exercise4!$R$31:$AF$31</c:f>
              <c:numCache>
                <c:formatCode>General</c:formatCode>
                <c:ptCount val="15"/>
                <c:pt idx="0">
                  <c:v>0</c:v>
                </c:pt>
                <c:pt idx="1">
                  <c:v>70</c:v>
                </c:pt>
                <c:pt idx="2">
                  <c:v>140</c:v>
                </c:pt>
                <c:pt idx="3">
                  <c:v>210</c:v>
                </c:pt>
                <c:pt idx="4">
                  <c:v>280</c:v>
                </c:pt>
                <c:pt idx="5">
                  <c:v>350</c:v>
                </c:pt>
                <c:pt idx="6">
                  <c:v>420</c:v>
                </c:pt>
                <c:pt idx="7">
                  <c:v>490</c:v>
                </c:pt>
                <c:pt idx="8">
                  <c:v>560</c:v>
                </c:pt>
                <c:pt idx="9">
                  <c:v>630</c:v>
                </c:pt>
                <c:pt idx="10">
                  <c:v>700</c:v>
                </c:pt>
                <c:pt idx="11">
                  <c:v>770</c:v>
                </c:pt>
                <c:pt idx="12">
                  <c:v>840</c:v>
                </c:pt>
                <c:pt idx="13">
                  <c:v>910</c:v>
                </c:pt>
                <c:pt idx="14">
                  <c:v>980</c:v>
                </c:pt>
              </c:numCache>
            </c:numRef>
          </c:cat>
          <c:val>
            <c:numRef>
              <c:f>Exercise4!$R$36:$AF$36</c:f>
              <c:numCache>
                <c:formatCode>0.000</c:formatCode>
                <c:ptCount val="15"/>
                <c:pt idx="0">
                  <c:v>1.801277625</c:v>
                </c:pt>
                <c:pt idx="1">
                  <c:v>1.327387638</c:v>
                </c:pt>
                <c:pt idx="2">
                  <c:v>3.662726733</c:v>
                </c:pt>
                <c:pt idx="3">
                  <c:v>3.7256474530000001</c:v>
                </c:pt>
                <c:pt idx="4">
                  <c:v>1.1824470789999999</c:v>
                </c:pt>
                <c:pt idx="5">
                  <c:v>3.2766426260000001</c:v>
                </c:pt>
                <c:pt idx="6">
                  <c:v>1.801277625</c:v>
                </c:pt>
                <c:pt idx="7">
                  <c:v>1.327387638</c:v>
                </c:pt>
                <c:pt idx="8">
                  <c:v>3.662726733</c:v>
                </c:pt>
                <c:pt idx="9">
                  <c:v>3.7256474530000001</c:v>
                </c:pt>
                <c:pt idx="10">
                  <c:v>1.1824470789999999</c:v>
                </c:pt>
                <c:pt idx="11">
                  <c:v>100</c:v>
                </c:pt>
                <c:pt idx="12">
                  <c:v>100</c:v>
                </c:pt>
                <c:pt idx="13">
                  <c:v>100</c:v>
                </c:pt>
                <c:pt idx="14">
                  <c:v>7.026212643</c:v>
                </c:pt>
              </c:numCache>
            </c:numRef>
          </c:val>
          <c:extLst>
            <c:ext xmlns:c16="http://schemas.microsoft.com/office/drawing/2014/chart" uri="{C3380CC4-5D6E-409C-BE32-E72D297353CC}">
              <c16:uniqueId val="{00000004-FEC6-42E7-8F80-B63111A4AA73}"/>
            </c:ext>
          </c:extLst>
        </c:ser>
        <c:ser>
          <c:idx val="5"/>
          <c:order val="5"/>
          <c:tx>
            <c:strRef>
              <c:f>Exercise4!$Q$37</c:f>
              <c:strCache>
                <c:ptCount val="1"/>
                <c:pt idx="0">
                  <c:v>630.00</c:v>
                </c:pt>
              </c:strCache>
            </c:strRef>
          </c:tx>
          <c:spPr>
            <a:ln w="9525" cap="rnd">
              <a:solidFill>
                <a:schemeClr val="accent6"/>
              </a:solidFill>
              <a:round/>
            </a:ln>
            <a:effectLst/>
          </c:spPr>
          <c:cat>
            <c:numRef>
              <c:f>Exercise4!$R$31:$AF$31</c:f>
              <c:numCache>
                <c:formatCode>General</c:formatCode>
                <c:ptCount val="15"/>
                <c:pt idx="0">
                  <c:v>0</c:v>
                </c:pt>
                <c:pt idx="1">
                  <c:v>70</c:v>
                </c:pt>
                <c:pt idx="2">
                  <c:v>140</c:v>
                </c:pt>
                <c:pt idx="3">
                  <c:v>210</c:v>
                </c:pt>
                <c:pt idx="4">
                  <c:v>280</c:v>
                </c:pt>
                <c:pt idx="5">
                  <c:v>350</c:v>
                </c:pt>
                <c:pt idx="6">
                  <c:v>420</c:v>
                </c:pt>
                <c:pt idx="7">
                  <c:v>490</c:v>
                </c:pt>
                <c:pt idx="8">
                  <c:v>560</c:v>
                </c:pt>
                <c:pt idx="9">
                  <c:v>630</c:v>
                </c:pt>
                <c:pt idx="10">
                  <c:v>700</c:v>
                </c:pt>
                <c:pt idx="11">
                  <c:v>770</c:v>
                </c:pt>
                <c:pt idx="12">
                  <c:v>840</c:v>
                </c:pt>
                <c:pt idx="13">
                  <c:v>910</c:v>
                </c:pt>
                <c:pt idx="14">
                  <c:v>980</c:v>
                </c:pt>
              </c:numCache>
            </c:numRef>
          </c:cat>
          <c:val>
            <c:numRef>
              <c:f>Exercise4!$R$37:$AF$37</c:f>
              <c:numCache>
                <c:formatCode>0.000</c:formatCode>
                <c:ptCount val="15"/>
                <c:pt idx="0">
                  <c:v>1.1773955460000001</c:v>
                </c:pt>
                <c:pt idx="1">
                  <c:v>3.548565253</c:v>
                </c:pt>
                <c:pt idx="2">
                  <c:v>2.1282192719999999</c:v>
                </c:pt>
                <c:pt idx="3">
                  <c:v>4.5139787560000002</c:v>
                </c:pt>
                <c:pt idx="4">
                  <c:v>0.56334192699999996</c:v>
                </c:pt>
                <c:pt idx="5">
                  <c:v>2.5308582309999998</c:v>
                </c:pt>
                <c:pt idx="6">
                  <c:v>7.026212643</c:v>
                </c:pt>
                <c:pt idx="7">
                  <c:v>3.548565253</c:v>
                </c:pt>
                <c:pt idx="8">
                  <c:v>100</c:v>
                </c:pt>
                <c:pt idx="9">
                  <c:v>100</c:v>
                </c:pt>
                <c:pt idx="10">
                  <c:v>100</c:v>
                </c:pt>
                <c:pt idx="11">
                  <c:v>100</c:v>
                </c:pt>
                <c:pt idx="12">
                  <c:v>100</c:v>
                </c:pt>
                <c:pt idx="13">
                  <c:v>2.5308582309999998</c:v>
                </c:pt>
                <c:pt idx="14">
                  <c:v>4.5139787560000002</c:v>
                </c:pt>
              </c:numCache>
            </c:numRef>
          </c:val>
          <c:extLst>
            <c:ext xmlns:c16="http://schemas.microsoft.com/office/drawing/2014/chart" uri="{C3380CC4-5D6E-409C-BE32-E72D297353CC}">
              <c16:uniqueId val="{00000005-FEC6-42E7-8F80-B63111A4AA73}"/>
            </c:ext>
          </c:extLst>
        </c:ser>
        <c:ser>
          <c:idx val="6"/>
          <c:order val="6"/>
          <c:tx>
            <c:strRef>
              <c:f>Exercise4!$Q$38</c:f>
              <c:strCache>
                <c:ptCount val="1"/>
                <c:pt idx="0">
                  <c:v>560.00</c:v>
                </c:pt>
              </c:strCache>
            </c:strRef>
          </c:tx>
          <c:spPr>
            <a:ln w="9525" cap="rnd">
              <a:solidFill>
                <a:schemeClr val="accent1">
                  <a:lumMod val="60000"/>
                </a:schemeClr>
              </a:solidFill>
              <a:round/>
            </a:ln>
            <a:effectLst/>
          </c:spPr>
          <c:cat>
            <c:numRef>
              <c:f>Exercise4!$R$31:$AF$31</c:f>
              <c:numCache>
                <c:formatCode>General</c:formatCode>
                <c:ptCount val="15"/>
                <c:pt idx="0">
                  <c:v>0</c:v>
                </c:pt>
                <c:pt idx="1">
                  <c:v>70</c:v>
                </c:pt>
                <c:pt idx="2">
                  <c:v>140</c:v>
                </c:pt>
                <c:pt idx="3">
                  <c:v>210</c:v>
                </c:pt>
                <c:pt idx="4">
                  <c:v>280</c:v>
                </c:pt>
                <c:pt idx="5">
                  <c:v>350</c:v>
                </c:pt>
                <c:pt idx="6">
                  <c:v>420</c:v>
                </c:pt>
                <c:pt idx="7">
                  <c:v>490</c:v>
                </c:pt>
                <c:pt idx="8">
                  <c:v>560</c:v>
                </c:pt>
                <c:pt idx="9">
                  <c:v>630</c:v>
                </c:pt>
                <c:pt idx="10">
                  <c:v>700</c:v>
                </c:pt>
                <c:pt idx="11">
                  <c:v>770</c:v>
                </c:pt>
                <c:pt idx="12">
                  <c:v>840</c:v>
                </c:pt>
                <c:pt idx="13">
                  <c:v>910</c:v>
                </c:pt>
                <c:pt idx="14">
                  <c:v>980</c:v>
                </c:pt>
              </c:numCache>
            </c:numRef>
          </c:cat>
          <c:val>
            <c:numRef>
              <c:f>Exercise4!$R$38:$AF$38</c:f>
              <c:numCache>
                <c:formatCode>0.000</c:formatCode>
                <c:ptCount val="15"/>
                <c:pt idx="0">
                  <c:v>0.97085916699999997</c:v>
                </c:pt>
                <c:pt idx="1">
                  <c:v>1.295148604</c:v>
                </c:pt>
                <c:pt idx="2">
                  <c:v>7.026212643</c:v>
                </c:pt>
                <c:pt idx="3">
                  <c:v>2.8072350240000001</c:v>
                </c:pt>
                <c:pt idx="4">
                  <c:v>0.33927491900000001</c:v>
                </c:pt>
                <c:pt idx="5">
                  <c:v>1.5031873090000001</c:v>
                </c:pt>
                <c:pt idx="6">
                  <c:v>7.026212643</c:v>
                </c:pt>
                <c:pt idx="7">
                  <c:v>100</c:v>
                </c:pt>
                <c:pt idx="8">
                  <c:v>100</c:v>
                </c:pt>
                <c:pt idx="9">
                  <c:v>100</c:v>
                </c:pt>
                <c:pt idx="10">
                  <c:v>100</c:v>
                </c:pt>
                <c:pt idx="11">
                  <c:v>1.5031873090000001</c:v>
                </c:pt>
                <c:pt idx="12">
                  <c:v>0.33927491900000001</c:v>
                </c:pt>
                <c:pt idx="13">
                  <c:v>1.5031873090000001</c:v>
                </c:pt>
                <c:pt idx="14">
                  <c:v>2.8072350240000001</c:v>
                </c:pt>
              </c:numCache>
            </c:numRef>
          </c:val>
          <c:extLst>
            <c:ext xmlns:c16="http://schemas.microsoft.com/office/drawing/2014/chart" uri="{C3380CC4-5D6E-409C-BE32-E72D297353CC}">
              <c16:uniqueId val="{00000006-FEC6-42E7-8F80-B63111A4AA73}"/>
            </c:ext>
          </c:extLst>
        </c:ser>
        <c:ser>
          <c:idx val="7"/>
          <c:order val="7"/>
          <c:tx>
            <c:strRef>
              <c:f>Exercise4!$Q$39</c:f>
              <c:strCache>
                <c:ptCount val="1"/>
                <c:pt idx="0">
                  <c:v>490.00</c:v>
                </c:pt>
              </c:strCache>
            </c:strRef>
          </c:tx>
          <c:spPr>
            <a:ln w="9525" cap="rnd">
              <a:solidFill>
                <a:schemeClr val="accent2">
                  <a:lumMod val="60000"/>
                </a:schemeClr>
              </a:solidFill>
              <a:round/>
            </a:ln>
            <a:effectLst/>
          </c:spPr>
          <c:cat>
            <c:numRef>
              <c:f>Exercise4!$R$31:$AF$31</c:f>
              <c:numCache>
                <c:formatCode>General</c:formatCode>
                <c:ptCount val="15"/>
                <c:pt idx="0">
                  <c:v>0</c:v>
                </c:pt>
                <c:pt idx="1">
                  <c:v>70</c:v>
                </c:pt>
                <c:pt idx="2">
                  <c:v>140</c:v>
                </c:pt>
                <c:pt idx="3">
                  <c:v>210</c:v>
                </c:pt>
                <c:pt idx="4">
                  <c:v>280</c:v>
                </c:pt>
                <c:pt idx="5">
                  <c:v>350</c:v>
                </c:pt>
                <c:pt idx="6">
                  <c:v>420</c:v>
                </c:pt>
                <c:pt idx="7">
                  <c:v>490</c:v>
                </c:pt>
                <c:pt idx="8">
                  <c:v>560</c:v>
                </c:pt>
                <c:pt idx="9">
                  <c:v>630</c:v>
                </c:pt>
                <c:pt idx="10">
                  <c:v>700</c:v>
                </c:pt>
                <c:pt idx="11">
                  <c:v>770</c:v>
                </c:pt>
                <c:pt idx="12">
                  <c:v>840</c:v>
                </c:pt>
                <c:pt idx="13">
                  <c:v>910</c:v>
                </c:pt>
                <c:pt idx="14">
                  <c:v>980</c:v>
                </c:pt>
              </c:numCache>
            </c:numRef>
          </c:cat>
          <c:val>
            <c:numRef>
              <c:f>Exercise4!$R$39:$AF$39</c:f>
              <c:numCache>
                <c:formatCode>0.000</c:formatCode>
                <c:ptCount val="15"/>
                <c:pt idx="0">
                  <c:v>1.0193194619999999</c:v>
                </c:pt>
                <c:pt idx="1">
                  <c:v>3.9725286679999998</c:v>
                </c:pt>
                <c:pt idx="2">
                  <c:v>7.026212643</c:v>
                </c:pt>
                <c:pt idx="3">
                  <c:v>1.2942402550000001</c:v>
                </c:pt>
                <c:pt idx="4">
                  <c:v>1.234149038</c:v>
                </c:pt>
                <c:pt idx="5">
                  <c:v>1.8031864870000001</c:v>
                </c:pt>
                <c:pt idx="6">
                  <c:v>100</c:v>
                </c:pt>
                <c:pt idx="7">
                  <c:v>100</c:v>
                </c:pt>
                <c:pt idx="8">
                  <c:v>5.3072981229999998</c:v>
                </c:pt>
                <c:pt idx="9">
                  <c:v>7.026212643</c:v>
                </c:pt>
                <c:pt idx="10">
                  <c:v>100</c:v>
                </c:pt>
                <c:pt idx="11">
                  <c:v>1.8031864870000001</c:v>
                </c:pt>
                <c:pt idx="12">
                  <c:v>1.234149038</c:v>
                </c:pt>
                <c:pt idx="13">
                  <c:v>1.8031864870000001</c:v>
                </c:pt>
                <c:pt idx="14">
                  <c:v>1.2942402550000001</c:v>
                </c:pt>
              </c:numCache>
            </c:numRef>
          </c:val>
          <c:extLst>
            <c:ext xmlns:c16="http://schemas.microsoft.com/office/drawing/2014/chart" uri="{C3380CC4-5D6E-409C-BE32-E72D297353CC}">
              <c16:uniqueId val="{00000007-FEC6-42E7-8F80-B63111A4AA73}"/>
            </c:ext>
          </c:extLst>
        </c:ser>
        <c:ser>
          <c:idx val="8"/>
          <c:order val="8"/>
          <c:tx>
            <c:strRef>
              <c:f>Exercise4!$Q$40</c:f>
              <c:strCache>
                <c:ptCount val="1"/>
                <c:pt idx="0">
                  <c:v>420.00</c:v>
                </c:pt>
              </c:strCache>
            </c:strRef>
          </c:tx>
          <c:spPr>
            <a:ln w="9525" cap="rnd">
              <a:solidFill>
                <a:schemeClr val="accent3">
                  <a:lumMod val="60000"/>
                </a:schemeClr>
              </a:solidFill>
              <a:round/>
            </a:ln>
            <a:effectLst/>
          </c:spPr>
          <c:cat>
            <c:numRef>
              <c:f>Exercise4!$R$31:$AF$31</c:f>
              <c:numCache>
                <c:formatCode>General</c:formatCode>
                <c:ptCount val="15"/>
                <c:pt idx="0">
                  <c:v>0</c:v>
                </c:pt>
                <c:pt idx="1">
                  <c:v>70</c:v>
                </c:pt>
                <c:pt idx="2">
                  <c:v>140</c:v>
                </c:pt>
                <c:pt idx="3">
                  <c:v>210</c:v>
                </c:pt>
                <c:pt idx="4">
                  <c:v>280</c:v>
                </c:pt>
                <c:pt idx="5">
                  <c:v>350</c:v>
                </c:pt>
                <c:pt idx="6">
                  <c:v>420</c:v>
                </c:pt>
                <c:pt idx="7">
                  <c:v>490</c:v>
                </c:pt>
                <c:pt idx="8">
                  <c:v>560</c:v>
                </c:pt>
                <c:pt idx="9">
                  <c:v>630</c:v>
                </c:pt>
                <c:pt idx="10">
                  <c:v>700</c:v>
                </c:pt>
                <c:pt idx="11">
                  <c:v>770</c:v>
                </c:pt>
                <c:pt idx="12">
                  <c:v>840</c:v>
                </c:pt>
                <c:pt idx="13">
                  <c:v>910</c:v>
                </c:pt>
                <c:pt idx="14">
                  <c:v>980</c:v>
                </c:pt>
              </c:numCache>
            </c:numRef>
          </c:cat>
          <c:val>
            <c:numRef>
              <c:f>Exercise4!$R$40:$AF$40</c:f>
              <c:numCache>
                <c:formatCode>0.000</c:formatCode>
                <c:ptCount val="15"/>
                <c:pt idx="0">
                  <c:v>1.5332652389999999</c:v>
                </c:pt>
                <c:pt idx="1">
                  <c:v>3.9957605819999999</c:v>
                </c:pt>
                <c:pt idx="2">
                  <c:v>7.026212643</c:v>
                </c:pt>
                <c:pt idx="3">
                  <c:v>5.5253865390000003</c:v>
                </c:pt>
                <c:pt idx="4">
                  <c:v>7.026212643</c:v>
                </c:pt>
                <c:pt idx="5">
                  <c:v>7.026212643</c:v>
                </c:pt>
                <c:pt idx="6">
                  <c:v>100</c:v>
                </c:pt>
                <c:pt idx="7">
                  <c:v>7.026212643</c:v>
                </c:pt>
                <c:pt idx="8">
                  <c:v>20</c:v>
                </c:pt>
                <c:pt idx="9">
                  <c:v>7.026212643</c:v>
                </c:pt>
                <c:pt idx="10">
                  <c:v>7.026212643</c:v>
                </c:pt>
                <c:pt idx="11">
                  <c:v>2.2968315929999998</c:v>
                </c:pt>
                <c:pt idx="12">
                  <c:v>3.362438075</c:v>
                </c:pt>
                <c:pt idx="13">
                  <c:v>2.2968315929999998</c:v>
                </c:pt>
                <c:pt idx="14">
                  <c:v>5.5253865390000003</c:v>
                </c:pt>
              </c:numCache>
            </c:numRef>
          </c:val>
          <c:extLst>
            <c:ext xmlns:c16="http://schemas.microsoft.com/office/drawing/2014/chart" uri="{C3380CC4-5D6E-409C-BE32-E72D297353CC}">
              <c16:uniqueId val="{00000008-FEC6-42E7-8F80-B63111A4AA73}"/>
            </c:ext>
          </c:extLst>
        </c:ser>
        <c:ser>
          <c:idx val="9"/>
          <c:order val="9"/>
          <c:tx>
            <c:strRef>
              <c:f>Exercise4!$Q$41</c:f>
              <c:strCache>
                <c:ptCount val="1"/>
                <c:pt idx="0">
                  <c:v>350.00</c:v>
                </c:pt>
              </c:strCache>
            </c:strRef>
          </c:tx>
          <c:spPr>
            <a:ln w="9525" cap="rnd">
              <a:solidFill>
                <a:schemeClr val="accent4">
                  <a:lumMod val="60000"/>
                </a:schemeClr>
              </a:solidFill>
              <a:round/>
            </a:ln>
            <a:effectLst/>
          </c:spPr>
          <c:cat>
            <c:numRef>
              <c:f>Exercise4!$R$31:$AF$31</c:f>
              <c:numCache>
                <c:formatCode>General</c:formatCode>
                <c:ptCount val="15"/>
                <c:pt idx="0">
                  <c:v>0</c:v>
                </c:pt>
                <c:pt idx="1">
                  <c:v>70</c:v>
                </c:pt>
                <c:pt idx="2">
                  <c:v>140</c:v>
                </c:pt>
                <c:pt idx="3">
                  <c:v>210</c:v>
                </c:pt>
                <c:pt idx="4">
                  <c:v>280</c:v>
                </c:pt>
                <c:pt idx="5">
                  <c:v>350</c:v>
                </c:pt>
                <c:pt idx="6">
                  <c:v>420</c:v>
                </c:pt>
                <c:pt idx="7">
                  <c:v>490</c:v>
                </c:pt>
                <c:pt idx="8">
                  <c:v>560</c:v>
                </c:pt>
                <c:pt idx="9">
                  <c:v>630</c:v>
                </c:pt>
                <c:pt idx="10">
                  <c:v>700</c:v>
                </c:pt>
                <c:pt idx="11">
                  <c:v>770</c:v>
                </c:pt>
                <c:pt idx="12">
                  <c:v>840</c:v>
                </c:pt>
                <c:pt idx="13">
                  <c:v>910</c:v>
                </c:pt>
                <c:pt idx="14">
                  <c:v>980</c:v>
                </c:pt>
              </c:numCache>
            </c:numRef>
          </c:cat>
          <c:val>
            <c:numRef>
              <c:f>Exercise4!$R$41:$AF$41</c:f>
              <c:numCache>
                <c:formatCode>0.000</c:formatCode>
                <c:ptCount val="15"/>
                <c:pt idx="0">
                  <c:v>1.5771598179999999</c:v>
                </c:pt>
                <c:pt idx="1">
                  <c:v>3.1801863799999999</c:v>
                </c:pt>
                <c:pt idx="2">
                  <c:v>5.3072981229999998</c:v>
                </c:pt>
                <c:pt idx="3">
                  <c:v>2.8009229929999999</c:v>
                </c:pt>
                <c:pt idx="4">
                  <c:v>5.3072981229999998</c:v>
                </c:pt>
                <c:pt idx="5">
                  <c:v>100</c:v>
                </c:pt>
                <c:pt idx="6">
                  <c:v>1.5771598179999999</c:v>
                </c:pt>
                <c:pt idx="7">
                  <c:v>3.1801863799999999</c:v>
                </c:pt>
                <c:pt idx="8">
                  <c:v>0.78870222599999995</c:v>
                </c:pt>
                <c:pt idx="9">
                  <c:v>7.026212643</c:v>
                </c:pt>
                <c:pt idx="10">
                  <c:v>1.688473436</c:v>
                </c:pt>
                <c:pt idx="11">
                  <c:v>6.4659406150000001</c:v>
                </c:pt>
                <c:pt idx="12">
                  <c:v>1.688473436</c:v>
                </c:pt>
                <c:pt idx="13">
                  <c:v>6.4659406150000001</c:v>
                </c:pt>
                <c:pt idx="14">
                  <c:v>2.8009229929999999</c:v>
                </c:pt>
              </c:numCache>
            </c:numRef>
          </c:val>
          <c:extLst>
            <c:ext xmlns:c16="http://schemas.microsoft.com/office/drawing/2014/chart" uri="{C3380CC4-5D6E-409C-BE32-E72D297353CC}">
              <c16:uniqueId val="{00000009-FEC6-42E7-8F80-B63111A4AA73}"/>
            </c:ext>
          </c:extLst>
        </c:ser>
        <c:ser>
          <c:idx val="10"/>
          <c:order val="10"/>
          <c:tx>
            <c:strRef>
              <c:f>Exercise4!$Q$42</c:f>
              <c:strCache>
                <c:ptCount val="1"/>
                <c:pt idx="0">
                  <c:v>280.00</c:v>
                </c:pt>
              </c:strCache>
            </c:strRef>
          </c:tx>
          <c:spPr>
            <a:ln w="9525" cap="rnd">
              <a:solidFill>
                <a:schemeClr val="accent5">
                  <a:lumMod val="60000"/>
                </a:schemeClr>
              </a:solidFill>
              <a:round/>
            </a:ln>
            <a:effectLst/>
          </c:spPr>
          <c:cat>
            <c:numRef>
              <c:f>Exercise4!$R$31:$AF$31</c:f>
              <c:numCache>
                <c:formatCode>General</c:formatCode>
                <c:ptCount val="15"/>
                <c:pt idx="0">
                  <c:v>0</c:v>
                </c:pt>
                <c:pt idx="1">
                  <c:v>70</c:v>
                </c:pt>
                <c:pt idx="2">
                  <c:v>140</c:v>
                </c:pt>
                <c:pt idx="3">
                  <c:v>210</c:v>
                </c:pt>
                <c:pt idx="4">
                  <c:v>280</c:v>
                </c:pt>
                <c:pt idx="5">
                  <c:v>350</c:v>
                </c:pt>
                <c:pt idx="6">
                  <c:v>420</c:v>
                </c:pt>
                <c:pt idx="7">
                  <c:v>490</c:v>
                </c:pt>
                <c:pt idx="8">
                  <c:v>560</c:v>
                </c:pt>
                <c:pt idx="9">
                  <c:v>630</c:v>
                </c:pt>
                <c:pt idx="10">
                  <c:v>700</c:v>
                </c:pt>
                <c:pt idx="11">
                  <c:v>770</c:v>
                </c:pt>
                <c:pt idx="12">
                  <c:v>840</c:v>
                </c:pt>
                <c:pt idx="13">
                  <c:v>910</c:v>
                </c:pt>
                <c:pt idx="14">
                  <c:v>980</c:v>
                </c:pt>
              </c:numCache>
            </c:numRef>
          </c:cat>
          <c:val>
            <c:numRef>
              <c:f>Exercise4!$R$42:$AF$42</c:f>
              <c:numCache>
                <c:formatCode>0.000</c:formatCode>
                <c:ptCount val="15"/>
                <c:pt idx="0">
                  <c:v>1.5991105990000001</c:v>
                </c:pt>
                <c:pt idx="1">
                  <c:v>1.7820095250000001</c:v>
                </c:pt>
                <c:pt idx="2">
                  <c:v>7.026212643</c:v>
                </c:pt>
                <c:pt idx="3">
                  <c:v>2.0774667120000001</c:v>
                </c:pt>
                <c:pt idx="4">
                  <c:v>100</c:v>
                </c:pt>
                <c:pt idx="5">
                  <c:v>100</c:v>
                </c:pt>
                <c:pt idx="6">
                  <c:v>1.5991105990000001</c:v>
                </c:pt>
                <c:pt idx="7">
                  <c:v>1.7820095250000001</c:v>
                </c:pt>
                <c:pt idx="8">
                  <c:v>1.5627419950000001</c:v>
                </c:pt>
                <c:pt idx="9">
                  <c:v>7.026212643</c:v>
                </c:pt>
                <c:pt idx="10">
                  <c:v>0.57288226399999997</c:v>
                </c:pt>
                <c:pt idx="11">
                  <c:v>2.855203312</c:v>
                </c:pt>
                <c:pt idx="12">
                  <c:v>0.57288226399999997</c:v>
                </c:pt>
                <c:pt idx="13">
                  <c:v>2.855203312</c:v>
                </c:pt>
                <c:pt idx="14">
                  <c:v>2.0774667120000001</c:v>
                </c:pt>
              </c:numCache>
            </c:numRef>
          </c:val>
          <c:extLst>
            <c:ext xmlns:c16="http://schemas.microsoft.com/office/drawing/2014/chart" uri="{C3380CC4-5D6E-409C-BE32-E72D297353CC}">
              <c16:uniqueId val="{0000000A-FEC6-42E7-8F80-B63111A4AA73}"/>
            </c:ext>
          </c:extLst>
        </c:ser>
        <c:ser>
          <c:idx val="11"/>
          <c:order val="11"/>
          <c:tx>
            <c:strRef>
              <c:f>Exercise4!$Q$43</c:f>
              <c:strCache>
                <c:ptCount val="1"/>
                <c:pt idx="0">
                  <c:v>210.00</c:v>
                </c:pt>
              </c:strCache>
            </c:strRef>
          </c:tx>
          <c:spPr>
            <a:ln w="9525" cap="rnd">
              <a:solidFill>
                <a:schemeClr val="accent6">
                  <a:lumMod val="60000"/>
                </a:schemeClr>
              </a:solidFill>
              <a:round/>
            </a:ln>
            <a:effectLst/>
          </c:spPr>
          <c:cat>
            <c:numRef>
              <c:f>Exercise4!$R$31:$AF$31</c:f>
              <c:numCache>
                <c:formatCode>General</c:formatCode>
                <c:ptCount val="15"/>
                <c:pt idx="0">
                  <c:v>0</c:v>
                </c:pt>
                <c:pt idx="1">
                  <c:v>70</c:v>
                </c:pt>
                <c:pt idx="2">
                  <c:v>140</c:v>
                </c:pt>
                <c:pt idx="3">
                  <c:v>210</c:v>
                </c:pt>
                <c:pt idx="4">
                  <c:v>280</c:v>
                </c:pt>
                <c:pt idx="5">
                  <c:v>350</c:v>
                </c:pt>
                <c:pt idx="6">
                  <c:v>420</c:v>
                </c:pt>
                <c:pt idx="7">
                  <c:v>490</c:v>
                </c:pt>
                <c:pt idx="8">
                  <c:v>560</c:v>
                </c:pt>
                <c:pt idx="9">
                  <c:v>630</c:v>
                </c:pt>
                <c:pt idx="10">
                  <c:v>700</c:v>
                </c:pt>
                <c:pt idx="11">
                  <c:v>770</c:v>
                </c:pt>
                <c:pt idx="12">
                  <c:v>840</c:v>
                </c:pt>
                <c:pt idx="13">
                  <c:v>910</c:v>
                </c:pt>
                <c:pt idx="14">
                  <c:v>980</c:v>
                </c:pt>
              </c:numCache>
            </c:numRef>
          </c:cat>
          <c:val>
            <c:numRef>
              <c:f>Exercise4!$R$43:$AF$43</c:f>
              <c:numCache>
                <c:formatCode>0.000</c:formatCode>
                <c:ptCount val="15"/>
                <c:pt idx="0">
                  <c:v>1.492702991</c:v>
                </c:pt>
                <c:pt idx="1">
                  <c:v>1.327590501</c:v>
                </c:pt>
                <c:pt idx="2">
                  <c:v>7.026212643</c:v>
                </c:pt>
                <c:pt idx="3">
                  <c:v>100</c:v>
                </c:pt>
                <c:pt idx="4">
                  <c:v>100</c:v>
                </c:pt>
                <c:pt idx="5">
                  <c:v>7.026212643</c:v>
                </c:pt>
                <c:pt idx="6">
                  <c:v>1.492702991</c:v>
                </c:pt>
                <c:pt idx="7">
                  <c:v>1.327590501</c:v>
                </c:pt>
                <c:pt idx="8">
                  <c:v>0.69423982299999998</c:v>
                </c:pt>
                <c:pt idx="9">
                  <c:v>3.1069230980000002</c:v>
                </c:pt>
                <c:pt idx="10">
                  <c:v>0.29187357600000002</c:v>
                </c:pt>
                <c:pt idx="11">
                  <c:v>4.3194669369999996</c:v>
                </c:pt>
                <c:pt idx="12">
                  <c:v>0.29187357600000002</c:v>
                </c:pt>
                <c:pt idx="13">
                  <c:v>4.3194669369999996</c:v>
                </c:pt>
                <c:pt idx="14">
                  <c:v>3.1069230980000002</c:v>
                </c:pt>
              </c:numCache>
            </c:numRef>
          </c:val>
          <c:extLst>
            <c:ext xmlns:c16="http://schemas.microsoft.com/office/drawing/2014/chart" uri="{C3380CC4-5D6E-409C-BE32-E72D297353CC}">
              <c16:uniqueId val="{0000000B-FEC6-42E7-8F80-B63111A4AA73}"/>
            </c:ext>
          </c:extLst>
        </c:ser>
        <c:ser>
          <c:idx val="12"/>
          <c:order val="12"/>
          <c:tx>
            <c:strRef>
              <c:f>Exercise4!$Q$44</c:f>
              <c:strCache>
                <c:ptCount val="1"/>
                <c:pt idx="0">
                  <c:v>140.00</c:v>
                </c:pt>
              </c:strCache>
            </c:strRef>
          </c:tx>
          <c:spPr>
            <a:ln w="9525" cap="rnd">
              <a:solidFill>
                <a:schemeClr val="accent1">
                  <a:lumMod val="80000"/>
                  <a:lumOff val="20000"/>
                </a:schemeClr>
              </a:solidFill>
              <a:round/>
            </a:ln>
            <a:effectLst/>
          </c:spPr>
          <c:cat>
            <c:numRef>
              <c:f>Exercise4!$R$31:$AF$31</c:f>
              <c:numCache>
                <c:formatCode>General</c:formatCode>
                <c:ptCount val="15"/>
                <c:pt idx="0">
                  <c:v>0</c:v>
                </c:pt>
                <c:pt idx="1">
                  <c:v>70</c:v>
                </c:pt>
                <c:pt idx="2">
                  <c:v>140</c:v>
                </c:pt>
                <c:pt idx="3">
                  <c:v>210</c:v>
                </c:pt>
                <c:pt idx="4">
                  <c:v>280</c:v>
                </c:pt>
                <c:pt idx="5">
                  <c:v>350</c:v>
                </c:pt>
                <c:pt idx="6">
                  <c:v>420</c:v>
                </c:pt>
                <c:pt idx="7">
                  <c:v>490</c:v>
                </c:pt>
                <c:pt idx="8">
                  <c:v>560</c:v>
                </c:pt>
                <c:pt idx="9">
                  <c:v>630</c:v>
                </c:pt>
                <c:pt idx="10">
                  <c:v>700</c:v>
                </c:pt>
                <c:pt idx="11">
                  <c:v>770</c:v>
                </c:pt>
                <c:pt idx="12">
                  <c:v>840</c:v>
                </c:pt>
                <c:pt idx="13">
                  <c:v>910</c:v>
                </c:pt>
                <c:pt idx="14">
                  <c:v>980</c:v>
                </c:pt>
              </c:numCache>
            </c:numRef>
          </c:cat>
          <c:val>
            <c:numRef>
              <c:f>Exercise4!$R$44:$AF$44</c:f>
              <c:numCache>
                <c:formatCode>0.000</c:formatCode>
                <c:ptCount val="15"/>
                <c:pt idx="0">
                  <c:v>100</c:v>
                </c:pt>
                <c:pt idx="1">
                  <c:v>100</c:v>
                </c:pt>
                <c:pt idx="2">
                  <c:v>100</c:v>
                </c:pt>
                <c:pt idx="3">
                  <c:v>100</c:v>
                </c:pt>
                <c:pt idx="4">
                  <c:v>0.99353132</c:v>
                </c:pt>
                <c:pt idx="5">
                  <c:v>4.9172759729999997</c:v>
                </c:pt>
                <c:pt idx="6">
                  <c:v>1.710690957</c:v>
                </c:pt>
                <c:pt idx="7">
                  <c:v>3.5680354649999999</c:v>
                </c:pt>
                <c:pt idx="8">
                  <c:v>0.69955702600000003</c:v>
                </c:pt>
                <c:pt idx="9">
                  <c:v>1.499673756</c:v>
                </c:pt>
                <c:pt idx="10">
                  <c:v>0.99353132</c:v>
                </c:pt>
                <c:pt idx="11">
                  <c:v>4.9172759729999997</c:v>
                </c:pt>
                <c:pt idx="12">
                  <c:v>0.99353132</c:v>
                </c:pt>
                <c:pt idx="13">
                  <c:v>4.9172759729999997</c:v>
                </c:pt>
                <c:pt idx="14">
                  <c:v>1.499673756</c:v>
                </c:pt>
              </c:numCache>
            </c:numRef>
          </c:val>
          <c:extLst>
            <c:ext xmlns:c16="http://schemas.microsoft.com/office/drawing/2014/chart" uri="{C3380CC4-5D6E-409C-BE32-E72D297353CC}">
              <c16:uniqueId val="{0000000C-FEC6-42E7-8F80-B63111A4AA73}"/>
            </c:ext>
          </c:extLst>
        </c:ser>
        <c:ser>
          <c:idx val="13"/>
          <c:order val="13"/>
          <c:tx>
            <c:strRef>
              <c:f>Exercise4!$Q$45</c:f>
              <c:strCache>
                <c:ptCount val="1"/>
                <c:pt idx="0">
                  <c:v>70.00</c:v>
                </c:pt>
              </c:strCache>
            </c:strRef>
          </c:tx>
          <c:spPr>
            <a:ln w="9525" cap="rnd">
              <a:solidFill>
                <a:schemeClr val="accent2">
                  <a:lumMod val="80000"/>
                  <a:lumOff val="20000"/>
                </a:schemeClr>
              </a:solidFill>
              <a:round/>
            </a:ln>
            <a:effectLst/>
          </c:spPr>
          <c:cat>
            <c:numRef>
              <c:f>Exercise4!$R$31:$AF$31</c:f>
              <c:numCache>
                <c:formatCode>General</c:formatCode>
                <c:ptCount val="15"/>
                <c:pt idx="0">
                  <c:v>0</c:v>
                </c:pt>
                <c:pt idx="1">
                  <c:v>70</c:v>
                </c:pt>
                <c:pt idx="2">
                  <c:v>140</c:v>
                </c:pt>
                <c:pt idx="3">
                  <c:v>210</c:v>
                </c:pt>
                <c:pt idx="4">
                  <c:v>280</c:v>
                </c:pt>
                <c:pt idx="5">
                  <c:v>350</c:v>
                </c:pt>
                <c:pt idx="6">
                  <c:v>420</c:v>
                </c:pt>
                <c:pt idx="7">
                  <c:v>490</c:v>
                </c:pt>
                <c:pt idx="8">
                  <c:v>560</c:v>
                </c:pt>
                <c:pt idx="9">
                  <c:v>630</c:v>
                </c:pt>
                <c:pt idx="10">
                  <c:v>700</c:v>
                </c:pt>
                <c:pt idx="11">
                  <c:v>770</c:v>
                </c:pt>
                <c:pt idx="12">
                  <c:v>840</c:v>
                </c:pt>
                <c:pt idx="13">
                  <c:v>910</c:v>
                </c:pt>
                <c:pt idx="14">
                  <c:v>980</c:v>
                </c:pt>
              </c:numCache>
            </c:numRef>
          </c:cat>
          <c:val>
            <c:numRef>
              <c:f>Exercise4!$R$45:$AF$45</c:f>
              <c:numCache>
                <c:formatCode>0.000</c:formatCode>
                <c:ptCount val="15"/>
                <c:pt idx="0">
                  <c:v>100</c:v>
                </c:pt>
                <c:pt idx="1">
                  <c:v>100</c:v>
                </c:pt>
                <c:pt idx="2">
                  <c:v>100</c:v>
                </c:pt>
                <c:pt idx="3">
                  <c:v>1.542499037</c:v>
                </c:pt>
                <c:pt idx="4">
                  <c:v>3.8651376009999998</c:v>
                </c:pt>
                <c:pt idx="5">
                  <c:v>2.6583046499999998</c:v>
                </c:pt>
                <c:pt idx="6">
                  <c:v>2.2250086370000002</c:v>
                </c:pt>
                <c:pt idx="7">
                  <c:v>1.661457199</c:v>
                </c:pt>
                <c:pt idx="8">
                  <c:v>6.5935649529999996</c:v>
                </c:pt>
                <c:pt idx="9">
                  <c:v>1.542499037</c:v>
                </c:pt>
                <c:pt idx="10">
                  <c:v>3.8651376009999998</c:v>
                </c:pt>
                <c:pt idx="11">
                  <c:v>2.6583046499999998</c:v>
                </c:pt>
                <c:pt idx="12">
                  <c:v>3.8651376009999998</c:v>
                </c:pt>
                <c:pt idx="13">
                  <c:v>2.6583046499999998</c:v>
                </c:pt>
                <c:pt idx="14">
                  <c:v>1.542499037</c:v>
                </c:pt>
              </c:numCache>
            </c:numRef>
          </c:val>
          <c:extLst>
            <c:ext xmlns:c16="http://schemas.microsoft.com/office/drawing/2014/chart" uri="{C3380CC4-5D6E-409C-BE32-E72D297353CC}">
              <c16:uniqueId val="{0000000D-FEC6-42E7-8F80-B63111A4AA73}"/>
            </c:ext>
          </c:extLst>
        </c:ser>
        <c:ser>
          <c:idx val="14"/>
          <c:order val="14"/>
          <c:tx>
            <c:strRef>
              <c:f>Exercise4!$Q$46</c:f>
              <c:strCache>
                <c:ptCount val="1"/>
                <c:pt idx="0">
                  <c:v>0.00</c:v>
                </c:pt>
              </c:strCache>
            </c:strRef>
          </c:tx>
          <c:spPr>
            <a:ln w="9525" cap="rnd">
              <a:solidFill>
                <a:schemeClr val="accent3">
                  <a:lumMod val="80000"/>
                  <a:lumOff val="20000"/>
                </a:schemeClr>
              </a:solidFill>
              <a:round/>
            </a:ln>
            <a:effectLst/>
          </c:spPr>
          <c:cat>
            <c:numRef>
              <c:f>Exercise4!$R$31:$AF$31</c:f>
              <c:numCache>
                <c:formatCode>General</c:formatCode>
                <c:ptCount val="15"/>
                <c:pt idx="0">
                  <c:v>0</c:v>
                </c:pt>
                <c:pt idx="1">
                  <c:v>70</c:v>
                </c:pt>
                <c:pt idx="2">
                  <c:v>140</c:v>
                </c:pt>
                <c:pt idx="3">
                  <c:v>210</c:v>
                </c:pt>
                <c:pt idx="4">
                  <c:v>280</c:v>
                </c:pt>
                <c:pt idx="5">
                  <c:v>350</c:v>
                </c:pt>
                <c:pt idx="6">
                  <c:v>420</c:v>
                </c:pt>
                <c:pt idx="7">
                  <c:v>490</c:v>
                </c:pt>
                <c:pt idx="8">
                  <c:v>560</c:v>
                </c:pt>
                <c:pt idx="9">
                  <c:v>630</c:v>
                </c:pt>
                <c:pt idx="10">
                  <c:v>700</c:v>
                </c:pt>
                <c:pt idx="11">
                  <c:v>770</c:v>
                </c:pt>
                <c:pt idx="12">
                  <c:v>840</c:v>
                </c:pt>
                <c:pt idx="13">
                  <c:v>910</c:v>
                </c:pt>
                <c:pt idx="14">
                  <c:v>980</c:v>
                </c:pt>
              </c:numCache>
            </c:numRef>
          </c:cat>
          <c:val>
            <c:numRef>
              <c:f>Exercise4!$R$46:$AF$46</c:f>
              <c:numCache>
                <c:formatCode>0.000</c:formatCode>
                <c:ptCount val="15"/>
                <c:pt idx="0">
                  <c:v>1.801277625</c:v>
                </c:pt>
                <c:pt idx="1">
                  <c:v>1.327387638</c:v>
                </c:pt>
                <c:pt idx="2">
                  <c:v>3.662726733</c:v>
                </c:pt>
                <c:pt idx="3">
                  <c:v>3.7256474530000001</c:v>
                </c:pt>
                <c:pt idx="4">
                  <c:v>1.1824470789999999</c:v>
                </c:pt>
                <c:pt idx="5">
                  <c:v>3.2766426260000001</c:v>
                </c:pt>
                <c:pt idx="6">
                  <c:v>1.801277625</c:v>
                </c:pt>
                <c:pt idx="7">
                  <c:v>1.327387638</c:v>
                </c:pt>
                <c:pt idx="8">
                  <c:v>3.662726733</c:v>
                </c:pt>
                <c:pt idx="9">
                  <c:v>3.7256474530000001</c:v>
                </c:pt>
                <c:pt idx="10">
                  <c:v>1.1824470789999999</c:v>
                </c:pt>
                <c:pt idx="11">
                  <c:v>3.2766426260000001</c:v>
                </c:pt>
                <c:pt idx="12">
                  <c:v>1.1824470789999999</c:v>
                </c:pt>
                <c:pt idx="13">
                  <c:v>3.2766426260000001</c:v>
                </c:pt>
                <c:pt idx="14">
                  <c:v>3.7256474530000001</c:v>
                </c:pt>
              </c:numCache>
            </c:numRef>
          </c:val>
          <c:extLst>
            <c:ext xmlns:c16="http://schemas.microsoft.com/office/drawing/2014/chart" uri="{C3380CC4-5D6E-409C-BE32-E72D297353CC}">
              <c16:uniqueId val="{0000000E-FEC6-42E7-8F80-B63111A4AA73}"/>
            </c:ext>
          </c:extLst>
        </c:ser>
        <c:bandFmts>
          <c:bandFmt>
            <c:idx val="0"/>
            <c:spPr>
              <a:ln w="9525" cap="rnd">
                <a:solidFill>
                  <a:schemeClr val="accent1"/>
                </a:solidFill>
                <a:round/>
              </a:ln>
              <a:effectLst/>
            </c:spPr>
          </c:bandFmt>
          <c:bandFmt>
            <c:idx val="1"/>
            <c:spPr>
              <a:ln w="9525" cap="rnd">
                <a:solidFill>
                  <a:schemeClr val="accent2"/>
                </a:solidFill>
                <a:round/>
              </a:ln>
              <a:effectLst/>
            </c:spPr>
          </c:bandFmt>
          <c:bandFmt>
            <c:idx val="2"/>
            <c:spPr>
              <a:ln w="9525" cap="rnd">
                <a:solidFill>
                  <a:schemeClr val="accent3"/>
                </a:solidFill>
                <a:round/>
              </a:ln>
              <a:effectLst/>
            </c:spPr>
          </c:bandFmt>
          <c:bandFmt>
            <c:idx val="3"/>
            <c:spPr>
              <a:ln w="9525" cap="rnd">
                <a:solidFill>
                  <a:schemeClr val="accent4"/>
                </a:solidFill>
                <a:round/>
              </a:ln>
              <a:effectLst/>
            </c:spPr>
          </c:bandFmt>
          <c:bandFmt>
            <c:idx val="4"/>
            <c:spPr>
              <a:ln w="9525" cap="rnd">
                <a:solidFill>
                  <a:schemeClr val="accent5"/>
                </a:solidFill>
                <a:round/>
              </a:ln>
              <a:effectLst/>
            </c:spPr>
          </c:bandFmt>
          <c:bandFmt>
            <c:idx val="5"/>
            <c:spPr>
              <a:ln w="9525" cap="rnd">
                <a:solidFill>
                  <a:schemeClr val="accent6"/>
                </a:solidFill>
                <a:round/>
              </a:ln>
              <a:effectLst/>
            </c:spPr>
          </c:bandFmt>
          <c:bandFmt>
            <c:idx val="6"/>
            <c:spPr>
              <a:ln w="9525" cap="rnd">
                <a:solidFill>
                  <a:schemeClr val="accent1">
                    <a:lumMod val="60000"/>
                  </a:schemeClr>
                </a:solidFill>
                <a:round/>
              </a:ln>
              <a:effectLst/>
            </c:spPr>
          </c:bandFmt>
          <c:bandFmt>
            <c:idx val="7"/>
            <c:spPr>
              <a:ln w="9525" cap="rnd">
                <a:solidFill>
                  <a:schemeClr val="accent2">
                    <a:lumMod val="60000"/>
                  </a:schemeClr>
                </a:solidFill>
                <a:round/>
              </a:ln>
              <a:effectLst/>
            </c:spPr>
          </c:bandFmt>
          <c:bandFmt>
            <c:idx val="8"/>
            <c:spPr>
              <a:ln w="9525" cap="rnd">
                <a:solidFill>
                  <a:schemeClr val="accent3">
                    <a:lumMod val="60000"/>
                  </a:schemeClr>
                </a:solidFill>
                <a:round/>
              </a:ln>
              <a:effectLst/>
            </c:spPr>
          </c:bandFmt>
          <c:bandFmt>
            <c:idx val="9"/>
            <c:spPr>
              <a:ln w="9525" cap="rnd">
                <a:solidFill>
                  <a:schemeClr val="accent4">
                    <a:lumMod val="60000"/>
                  </a:schemeClr>
                </a:solidFill>
                <a:round/>
              </a:ln>
              <a:effectLst/>
            </c:spPr>
          </c:bandFmt>
          <c:bandFmt>
            <c:idx val="10"/>
            <c:spPr>
              <a:ln w="9525" cap="rnd">
                <a:solidFill>
                  <a:schemeClr val="accent5">
                    <a:lumMod val="60000"/>
                  </a:schemeClr>
                </a:solidFill>
                <a:round/>
              </a:ln>
              <a:effectLst/>
            </c:spPr>
          </c:bandFmt>
          <c:bandFmt>
            <c:idx val="11"/>
            <c:spPr>
              <a:ln w="9525" cap="rnd">
                <a:solidFill>
                  <a:schemeClr val="accent6">
                    <a:lumMod val="60000"/>
                  </a:schemeClr>
                </a:solidFill>
                <a:round/>
              </a:ln>
              <a:effectLst/>
            </c:spPr>
          </c:bandFmt>
          <c:bandFmt>
            <c:idx val="12"/>
            <c:spPr>
              <a:ln w="9525" cap="rnd">
                <a:solidFill>
                  <a:schemeClr val="accent1">
                    <a:lumMod val="80000"/>
                    <a:lumOff val="20000"/>
                  </a:schemeClr>
                </a:solidFill>
                <a:round/>
              </a:ln>
              <a:effectLst/>
            </c:spPr>
          </c:bandFmt>
          <c:bandFmt>
            <c:idx val="13"/>
            <c:spPr>
              <a:ln w="9525" cap="rnd">
                <a:solidFill>
                  <a:schemeClr val="accent2">
                    <a:lumMod val="80000"/>
                    <a:lumOff val="20000"/>
                  </a:schemeClr>
                </a:solidFill>
                <a:round/>
              </a:ln>
              <a:effectLst/>
            </c:spPr>
          </c:bandFmt>
          <c:bandFmt>
            <c:idx val="14"/>
            <c:spPr>
              <a:ln w="9525" cap="rnd">
                <a:solidFill>
                  <a:schemeClr val="accent3">
                    <a:lumMod val="80000"/>
                    <a:lumOff val="20000"/>
                  </a:schemeClr>
                </a:solidFill>
                <a:round/>
              </a:ln>
              <a:effectLst/>
            </c:spPr>
          </c:bandFmt>
        </c:bandFmts>
        <c:axId val="970698063"/>
        <c:axId val="1195466911"/>
        <c:axId val="1036893679"/>
      </c:surfaceChart>
      <c:catAx>
        <c:axId val="970698063"/>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95466911"/>
        <c:crosses val="autoZero"/>
        <c:auto val="1"/>
        <c:lblAlgn val="ctr"/>
        <c:lblOffset val="100"/>
        <c:noMultiLvlLbl val="0"/>
      </c:catAx>
      <c:valAx>
        <c:axId val="1195466911"/>
        <c:scaling>
          <c:orientation val="minMax"/>
        </c:scaling>
        <c:delete val="0"/>
        <c:axPos val="l"/>
        <c:majorGridlines>
          <c:spPr>
            <a:ln w="9525" cap="flat" cmpd="sng" algn="ctr">
              <a:solidFill>
                <a:schemeClr val="tx1">
                  <a:lumMod val="15000"/>
                  <a:lumOff val="85000"/>
                </a:schemeClr>
              </a:solidFill>
              <a:round/>
            </a:ln>
            <a:effectLst/>
          </c:spPr>
        </c:majorGridlines>
        <c:numFmt formatCode="0.000"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70698063"/>
        <c:crosses val="autoZero"/>
        <c:crossBetween val="midCat"/>
      </c:valAx>
      <c:serAx>
        <c:axId val="1036893679"/>
        <c:scaling>
          <c:orientation val="maxMin"/>
        </c:scaling>
        <c:delete val="0"/>
        <c:axPos val="b"/>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95466911"/>
        <c:crosses val="autoZero"/>
      </c:serAx>
      <c:spPr>
        <a:noFill/>
        <a:ln>
          <a:noFill/>
        </a:ln>
        <a:effectLst/>
      </c:spPr>
    </c:plotArea>
    <c:legend>
      <c:legendPos val="b"/>
      <c:overlay val="0"/>
      <c:spPr>
        <a:noFill/>
        <a:ln>
          <a:noFill/>
        </a:ln>
        <a:effectLst/>
      </c:spPr>
      <c:txPr>
        <a:bodyPr rot="0" spcFirstLastPara="1" vertOverflow="ellipsis" vert="horz" wrap="square" anchor="ctr" anchorCtr="1"/>
        <a:lstStyle/>
        <a:p>
          <a:pPr rtl="0">
            <a:defRPr sz="6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Velocity Vectors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2301360057265569"/>
          <c:y val="0.17854636693729345"/>
          <c:w val="0.71088772540869272"/>
          <c:h val="0.65530850094515392"/>
        </c:manualLayout>
      </c:layout>
      <c:scatterChart>
        <c:scatterStyle val="lineMarker"/>
        <c:varyColors val="0"/>
        <c:ser>
          <c:idx val="0"/>
          <c:order val="0"/>
          <c:spPr>
            <a:ln w="25400" cap="rnd">
              <a:noFill/>
              <a:round/>
            </a:ln>
            <a:effectLst/>
          </c:spPr>
          <c:marker>
            <c:symbol val="circle"/>
            <c:size val="8"/>
            <c:spPr>
              <a:solidFill>
                <a:schemeClr val="accent2"/>
              </a:solidFill>
              <a:ln w="9525">
                <a:solidFill>
                  <a:schemeClr val="accent2"/>
                </a:solidFill>
              </a:ln>
              <a:effectLst/>
            </c:spPr>
          </c:marker>
          <c:xVal>
            <c:numRef>
              <c:f>Exercise4!$U$134:$U$138</c:f>
              <c:numCache>
                <c:formatCode>General</c:formatCode>
                <c:ptCount val="5"/>
                <c:pt idx="0">
                  <c:v>800</c:v>
                </c:pt>
                <c:pt idx="1">
                  <c:v>490</c:v>
                </c:pt>
                <c:pt idx="2">
                  <c:v>420</c:v>
                </c:pt>
                <c:pt idx="3">
                  <c:v>250</c:v>
                </c:pt>
                <c:pt idx="4">
                  <c:v>840</c:v>
                </c:pt>
              </c:numCache>
            </c:numRef>
          </c:xVal>
          <c:yVal>
            <c:numRef>
              <c:f>Exercise4!$V$134:$V$138</c:f>
              <c:numCache>
                <c:formatCode>General</c:formatCode>
                <c:ptCount val="5"/>
                <c:pt idx="0">
                  <c:v>250</c:v>
                </c:pt>
                <c:pt idx="1">
                  <c:v>210</c:v>
                </c:pt>
                <c:pt idx="2">
                  <c:v>770</c:v>
                </c:pt>
                <c:pt idx="3">
                  <c:v>400</c:v>
                </c:pt>
                <c:pt idx="4">
                  <c:v>700</c:v>
                </c:pt>
              </c:numCache>
            </c:numRef>
          </c:yVal>
          <c:smooth val="0"/>
          <c:extLst>
            <c:ext xmlns:c16="http://schemas.microsoft.com/office/drawing/2014/chart" uri="{C3380CC4-5D6E-409C-BE32-E72D297353CC}">
              <c16:uniqueId val="{00000000-ED1C-4B67-9359-B8E7CE70822E}"/>
            </c:ext>
          </c:extLst>
        </c:ser>
        <c:ser>
          <c:idx val="1"/>
          <c:order val="1"/>
          <c:tx>
            <c:strRef>
              <c:f>Exercise4!$AE$134</c:f>
              <c:strCache>
                <c:ptCount val="1"/>
                <c:pt idx="0">
                  <c:v>6.69E-02</c:v>
                </c:pt>
              </c:strCache>
            </c:strRef>
          </c:tx>
          <c:spPr>
            <a:ln w="25400" cap="rnd">
              <a:solidFill>
                <a:schemeClr val="accent1">
                  <a:shade val="50000"/>
                </a:schemeClr>
              </a:solidFill>
              <a:round/>
            </a:ln>
            <a:effectLst/>
          </c:spPr>
          <c:marker>
            <c:symbol val="none"/>
          </c:marker>
          <c:dLbls>
            <c:dLbl>
              <c:idx val="0"/>
              <c:layout>
                <c:manualLayout>
                  <c:x val="-4.3874930543903755E-2"/>
                  <c:y val="-5.0170761787306783E-2"/>
                </c:manualLayout>
              </c:layout>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1-ED1C-4B67-9359-B8E7CE70822E}"/>
                </c:ext>
              </c:extLst>
            </c:dLbl>
            <c:dLbl>
              <c:idx val="1"/>
              <c:delete val="1"/>
              <c:extLst>
                <c:ext xmlns:c15="http://schemas.microsoft.com/office/drawing/2012/chart" uri="{CE6537A1-D6FC-4f65-9D91-7224C49458BB}"/>
                <c:ext xmlns:c16="http://schemas.microsoft.com/office/drawing/2014/chart" uri="{C3380CC4-5D6E-409C-BE32-E72D297353CC}">
                  <c16:uniqueId val="{00000002-ED1C-4B67-9359-B8E7CE70822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Exercise4!$R$134:$S$134</c:f>
              <c:numCache>
                <c:formatCode>0.00</c:formatCode>
                <c:ptCount val="2"/>
                <c:pt idx="0" formatCode="General">
                  <c:v>800</c:v>
                </c:pt>
                <c:pt idx="1">
                  <c:v>678.19296821803971</c:v>
                </c:pt>
              </c:numCache>
            </c:numRef>
          </c:xVal>
          <c:yVal>
            <c:numRef>
              <c:f>Exercise4!$R$135:$S$135</c:f>
              <c:numCache>
                <c:formatCode>0.00</c:formatCode>
                <c:ptCount val="2"/>
                <c:pt idx="0" formatCode="General">
                  <c:v>250</c:v>
                </c:pt>
                <c:pt idx="1">
                  <c:v>242.46816953804378</c:v>
                </c:pt>
              </c:numCache>
            </c:numRef>
          </c:yVal>
          <c:smooth val="0"/>
          <c:extLst>
            <c:ext xmlns:c16="http://schemas.microsoft.com/office/drawing/2014/chart" uri="{C3380CC4-5D6E-409C-BE32-E72D297353CC}">
              <c16:uniqueId val="{00000003-ED1C-4B67-9359-B8E7CE70822E}"/>
            </c:ext>
          </c:extLst>
        </c:ser>
        <c:ser>
          <c:idx val="2"/>
          <c:order val="2"/>
          <c:tx>
            <c:strRef>
              <c:f>Exercise4!$AE$140</c:f>
              <c:strCache>
                <c:ptCount val="1"/>
                <c:pt idx="0">
                  <c:v>6.74E-02</c:v>
                </c:pt>
              </c:strCache>
            </c:strRef>
          </c:tx>
          <c:spPr>
            <a:ln w="25400" cap="rnd">
              <a:solidFill>
                <a:schemeClr val="accent1">
                  <a:shade val="50000"/>
                </a:schemeClr>
              </a:solidFill>
              <a:round/>
            </a:ln>
            <a:effectLst/>
          </c:spPr>
          <c:marker>
            <c:symbol val="none"/>
          </c:marker>
          <c:dLbls>
            <c:dLbl>
              <c:idx val="0"/>
              <c:dLblPos val="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4-ED1C-4B67-9359-B8E7CE70822E}"/>
                </c:ext>
              </c:extLst>
            </c:dLbl>
            <c:dLbl>
              <c:idx val="1"/>
              <c:delete val="1"/>
              <c:extLst>
                <c:ext xmlns:c15="http://schemas.microsoft.com/office/drawing/2012/chart" uri="{CE6537A1-D6FC-4f65-9D91-7224C49458BB}"/>
                <c:ext xmlns:c16="http://schemas.microsoft.com/office/drawing/2014/chart" uri="{C3380CC4-5D6E-409C-BE32-E72D297353CC}">
                  <c16:uniqueId val="{00000005-ED1C-4B67-9359-B8E7CE70822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Exercise4!$R$137:$S$137</c:f>
              <c:numCache>
                <c:formatCode>0.00</c:formatCode>
                <c:ptCount val="2"/>
                <c:pt idx="0" formatCode="General">
                  <c:v>490</c:v>
                </c:pt>
                <c:pt idx="1">
                  <c:v>387.91391676303635</c:v>
                </c:pt>
              </c:numCache>
            </c:numRef>
          </c:xVal>
          <c:yVal>
            <c:numRef>
              <c:f>Exercise4!$R$138:$S$138</c:f>
              <c:numCache>
                <c:formatCode>0.00</c:formatCode>
                <c:ptCount val="2"/>
                <c:pt idx="0" formatCode="General">
                  <c:v>210</c:v>
                </c:pt>
                <c:pt idx="1">
                  <c:v>192.76021872368011</c:v>
                </c:pt>
              </c:numCache>
            </c:numRef>
          </c:yVal>
          <c:smooth val="0"/>
          <c:extLst>
            <c:ext xmlns:c16="http://schemas.microsoft.com/office/drawing/2014/chart" uri="{C3380CC4-5D6E-409C-BE32-E72D297353CC}">
              <c16:uniqueId val="{00000006-ED1C-4B67-9359-B8E7CE70822E}"/>
            </c:ext>
          </c:extLst>
        </c:ser>
        <c:ser>
          <c:idx val="3"/>
          <c:order val="3"/>
          <c:tx>
            <c:strRef>
              <c:f>Exercise4!$AE$140</c:f>
              <c:strCache>
                <c:ptCount val="1"/>
                <c:pt idx="0">
                  <c:v>6.74E-02</c:v>
                </c:pt>
              </c:strCache>
            </c:strRef>
          </c:tx>
          <c:spPr>
            <a:ln w="25400" cap="rnd">
              <a:solidFill>
                <a:schemeClr val="accent1">
                  <a:shade val="50000"/>
                </a:schemeClr>
              </a:solidFill>
              <a:round/>
            </a:ln>
            <a:effectLst/>
          </c:spPr>
          <c:marker>
            <c:symbol val="none"/>
          </c:marker>
          <c:dLbls>
            <c:dLbl>
              <c:idx val="0"/>
              <c:layout>
                <c:manualLayout>
                  <c:x val="-6.5106974717172209E-2"/>
                  <c:y val="-5.3940067724695111E-2"/>
                </c:manualLayout>
              </c:layout>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E-ED1C-4B67-9359-B8E7CE70822E}"/>
                </c:ext>
              </c:extLst>
            </c:dLbl>
            <c:dLbl>
              <c:idx val="1"/>
              <c:delete val="1"/>
              <c:extLst>
                <c:ext xmlns:c15="http://schemas.microsoft.com/office/drawing/2012/chart" uri="{CE6537A1-D6FC-4f65-9D91-7224C49458BB}"/>
                <c:ext xmlns:c16="http://schemas.microsoft.com/office/drawing/2014/chart" uri="{C3380CC4-5D6E-409C-BE32-E72D297353CC}">
                  <c16:uniqueId val="{00000007-ED1C-4B67-9359-B8E7CE70822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Exercise4!$R$140:$S$140</c:f>
              <c:numCache>
                <c:formatCode>0.00</c:formatCode>
                <c:ptCount val="2"/>
                <c:pt idx="0" formatCode="General">
                  <c:v>420</c:v>
                </c:pt>
                <c:pt idx="1">
                  <c:v>302.94262892534863</c:v>
                </c:pt>
              </c:numCache>
            </c:numRef>
          </c:xVal>
          <c:yVal>
            <c:numRef>
              <c:f>Exercise4!$R$141:$S$141</c:f>
              <c:numCache>
                <c:formatCode>0.00</c:formatCode>
                <c:ptCount val="2"/>
                <c:pt idx="0" formatCode="General">
                  <c:v>770</c:v>
                </c:pt>
                <c:pt idx="1">
                  <c:v>807.75717256055611</c:v>
                </c:pt>
              </c:numCache>
            </c:numRef>
          </c:yVal>
          <c:smooth val="0"/>
          <c:extLst>
            <c:ext xmlns:c16="http://schemas.microsoft.com/office/drawing/2014/chart" uri="{C3380CC4-5D6E-409C-BE32-E72D297353CC}">
              <c16:uniqueId val="{00000008-ED1C-4B67-9359-B8E7CE70822E}"/>
            </c:ext>
          </c:extLst>
        </c:ser>
        <c:ser>
          <c:idx val="4"/>
          <c:order val="4"/>
          <c:tx>
            <c:strRef>
              <c:f>Exercise4!$AE$143</c:f>
              <c:strCache>
                <c:ptCount val="1"/>
                <c:pt idx="0">
                  <c:v>2.42E-01</c:v>
                </c:pt>
              </c:strCache>
            </c:strRef>
          </c:tx>
          <c:spPr>
            <a:ln w="25400" cap="rnd">
              <a:solidFill>
                <a:schemeClr val="accent1">
                  <a:shade val="50000"/>
                </a:schemeClr>
              </a:solidFill>
              <a:round/>
            </a:ln>
            <a:effectLst/>
          </c:spPr>
          <c:marker>
            <c:symbol val="none"/>
          </c:marker>
          <c:dLbls>
            <c:dLbl>
              <c:idx val="0"/>
              <c:layout>
                <c:manualLayout>
                  <c:x val="1.7379685242776158E-3"/>
                  <c:y val="-1.507996409775203E-2"/>
                </c:manualLayout>
              </c:layout>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D-ED1C-4B67-9359-B8E7CE70822E}"/>
                </c:ext>
              </c:extLst>
            </c:dLbl>
            <c:dLbl>
              <c:idx val="1"/>
              <c:delete val="1"/>
              <c:extLst>
                <c:ext xmlns:c15="http://schemas.microsoft.com/office/drawing/2012/chart" uri="{CE6537A1-D6FC-4f65-9D91-7224C49458BB}"/>
                <c:ext xmlns:c16="http://schemas.microsoft.com/office/drawing/2014/chart" uri="{C3380CC4-5D6E-409C-BE32-E72D297353CC}">
                  <c16:uniqueId val="{00000009-ED1C-4B67-9359-B8E7CE70822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Exercise4!$R$143:$S$143</c:f>
              <c:numCache>
                <c:formatCode>0.00</c:formatCode>
                <c:ptCount val="2"/>
                <c:pt idx="0" formatCode="General">
                  <c:v>250</c:v>
                </c:pt>
                <c:pt idx="1">
                  <c:v>-85.543764972832321</c:v>
                </c:pt>
              </c:numCache>
            </c:numRef>
          </c:xVal>
          <c:yVal>
            <c:numRef>
              <c:f>Exercise4!$R$144:$S$144</c:f>
              <c:numCache>
                <c:formatCode>0.00</c:formatCode>
                <c:ptCount val="2"/>
                <c:pt idx="0" formatCode="General">
                  <c:v>400</c:v>
                </c:pt>
                <c:pt idx="1">
                  <c:v>112.13860761557686</c:v>
                </c:pt>
              </c:numCache>
            </c:numRef>
          </c:yVal>
          <c:smooth val="0"/>
          <c:extLst>
            <c:ext xmlns:c16="http://schemas.microsoft.com/office/drawing/2014/chart" uri="{C3380CC4-5D6E-409C-BE32-E72D297353CC}">
              <c16:uniqueId val="{0000000A-ED1C-4B67-9359-B8E7CE70822E}"/>
            </c:ext>
          </c:extLst>
        </c:ser>
        <c:ser>
          <c:idx val="6"/>
          <c:order val="5"/>
          <c:tx>
            <c:strRef>
              <c:f>Exercise4!$AE$146</c:f>
              <c:strCache>
                <c:ptCount val="1"/>
                <c:pt idx="0">
                  <c:v>1.02E+00</c:v>
                </c:pt>
              </c:strCache>
            </c:strRef>
          </c:tx>
          <c:spPr>
            <a:ln w="25400" cap="rnd">
              <a:solidFill>
                <a:schemeClr val="accent1">
                  <a:shade val="50000"/>
                </a:schemeClr>
              </a:solidFill>
              <a:round/>
            </a:ln>
            <a:effectLst/>
          </c:spPr>
          <c:marker>
            <c:symbol val="none"/>
          </c:marker>
          <c:dLbls>
            <c:dLbl>
              <c:idx val="1"/>
              <c:delete val="1"/>
              <c:extLst>
                <c:ext xmlns:c15="http://schemas.microsoft.com/office/drawing/2012/chart" uri="{CE6537A1-D6FC-4f65-9D91-7224C49458BB}"/>
                <c:ext xmlns:c16="http://schemas.microsoft.com/office/drawing/2014/chart" uri="{C3380CC4-5D6E-409C-BE32-E72D297353CC}">
                  <c16:uniqueId val="{0000000B-ED1C-4B67-9359-B8E7CE70822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Exercise4!$R$146:$S$146</c:f>
              <c:numCache>
                <c:formatCode>0.00</c:formatCode>
                <c:ptCount val="2"/>
                <c:pt idx="0" formatCode="General">
                  <c:v>840</c:v>
                </c:pt>
                <c:pt idx="1">
                  <c:v>-527.32224177767671</c:v>
                </c:pt>
              </c:numCache>
            </c:numRef>
          </c:xVal>
          <c:yVal>
            <c:numRef>
              <c:f>Exercise4!$R$147:$S$147</c:f>
              <c:numCache>
                <c:formatCode>0.00</c:formatCode>
                <c:ptCount val="2"/>
                <c:pt idx="0" formatCode="General">
                  <c:v>700</c:v>
                </c:pt>
                <c:pt idx="1">
                  <c:v>-553.91656842298562</c:v>
                </c:pt>
              </c:numCache>
            </c:numRef>
          </c:yVal>
          <c:smooth val="0"/>
          <c:extLst>
            <c:ext xmlns:c16="http://schemas.microsoft.com/office/drawing/2014/chart" uri="{C3380CC4-5D6E-409C-BE32-E72D297353CC}">
              <c16:uniqueId val="{0000000C-ED1C-4B67-9359-B8E7CE70822E}"/>
            </c:ext>
          </c:extLst>
        </c:ser>
        <c:ser>
          <c:idx val="5"/>
          <c:order val="6"/>
          <c:spPr>
            <a:ln w="53975" cap="rnd">
              <a:solidFill>
                <a:srgbClr val="FF9999"/>
              </a:solidFill>
              <a:round/>
              <a:headEnd type="none"/>
              <a:tailEnd type="triangle"/>
            </a:ln>
            <a:effectLst/>
          </c:spPr>
          <c:marker>
            <c:symbol val="none"/>
          </c:marker>
          <c:xVal>
            <c:numRef>
              <c:f>Exercise4!$L$50:$M$50</c:f>
              <c:numCache>
                <c:formatCode>0.0</c:formatCode>
                <c:ptCount val="2"/>
                <c:pt idx="0">
                  <c:v>490</c:v>
                </c:pt>
                <c:pt idx="1">
                  <c:v>397.35431979275586</c:v>
                </c:pt>
              </c:numCache>
            </c:numRef>
          </c:xVal>
          <c:yVal>
            <c:numRef>
              <c:f>Exercise4!$L$51:$M$51</c:f>
              <c:numCache>
                <c:formatCode>0.0</c:formatCode>
                <c:ptCount val="2"/>
                <c:pt idx="0">
                  <c:v>490</c:v>
                </c:pt>
                <c:pt idx="1">
                  <c:v>459.30291298762211</c:v>
                </c:pt>
              </c:numCache>
            </c:numRef>
          </c:yVal>
          <c:smooth val="0"/>
          <c:extLst>
            <c:ext xmlns:c16="http://schemas.microsoft.com/office/drawing/2014/chart" uri="{C3380CC4-5D6E-409C-BE32-E72D297353CC}">
              <c16:uniqueId val="{0000000F-ED1C-4B67-9359-B8E7CE70822E}"/>
            </c:ext>
          </c:extLst>
        </c:ser>
        <c:ser>
          <c:idx val="7"/>
          <c:order val="7"/>
          <c:tx>
            <c:v>Overall v</c:v>
          </c:tx>
          <c:spPr>
            <a:ln w="25400" cap="rnd">
              <a:noFill/>
              <a:round/>
            </a:ln>
            <a:effectLst/>
          </c:spPr>
          <c:marker>
            <c:symbol val="circle"/>
            <c:size val="12"/>
            <c:spPr>
              <a:solidFill>
                <a:srgbClr val="FFCCFF"/>
              </a:solidFill>
              <a:ln w="9525">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Exercise4!$L$50:$L$51</c:f>
              <c:numCache>
                <c:formatCode>0.0</c:formatCode>
                <c:ptCount val="2"/>
                <c:pt idx="0">
                  <c:v>490</c:v>
                </c:pt>
                <c:pt idx="1">
                  <c:v>490</c:v>
                </c:pt>
              </c:numCache>
            </c:numRef>
          </c:xVal>
          <c:yVal>
            <c:numRef>
              <c:f>Exercise4!$L$50:$L$51</c:f>
              <c:numCache>
                <c:formatCode>0.0</c:formatCode>
                <c:ptCount val="2"/>
                <c:pt idx="0">
                  <c:v>490</c:v>
                </c:pt>
                <c:pt idx="1">
                  <c:v>490</c:v>
                </c:pt>
              </c:numCache>
            </c:numRef>
          </c:yVal>
          <c:smooth val="0"/>
          <c:extLst>
            <c:ext xmlns:c16="http://schemas.microsoft.com/office/drawing/2014/chart" uri="{C3380CC4-5D6E-409C-BE32-E72D297353CC}">
              <c16:uniqueId val="{00000010-ED1C-4B67-9359-B8E7CE70822E}"/>
            </c:ext>
          </c:extLst>
        </c:ser>
        <c:dLbls>
          <c:showLegendKey val="0"/>
          <c:showVal val="0"/>
          <c:showCatName val="0"/>
          <c:showSerName val="0"/>
          <c:showPercent val="0"/>
          <c:showBubbleSize val="0"/>
        </c:dLbls>
        <c:axId val="247724432"/>
        <c:axId val="398111568"/>
      </c:scatterChart>
      <c:valAx>
        <c:axId val="247724432"/>
        <c:scaling>
          <c:orientation val="minMax"/>
          <c:max val="980"/>
          <c:min val="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x (m)</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8111568"/>
        <c:crosses val="autoZero"/>
        <c:crossBetween val="midCat"/>
        <c:majorUnit val="100"/>
      </c:valAx>
      <c:valAx>
        <c:axId val="398111568"/>
        <c:scaling>
          <c:orientation val="minMax"/>
          <c:max val="98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 (m)</a:t>
                </a:r>
              </a:p>
            </c:rich>
          </c:tx>
          <c:layout>
            <c:manualLayout>
              <c:xMode val="edge"/>
              <c:yMode val="edge"/>
              <c:x val="2.6329538903230629E-2"/>
              <c:y val="0.4569020031822447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47724432"/>
        <c:crosses val="autoZero"/>
        <c:crossBetween val="midCat"/>
      </c:valAx>
      <c:spPr>
        <a:solidFill>
          <a:schemeClr val="accent6">
            <a:lumMod val="20000"/>
            <a:lumOff val="80000"/>
          </a:schemeClr>
        </a:solidFill>
        <a:ln>
          <a:solidFill>
            <a:sysClr val="windowText" lastClr="000000"/>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Ex1.xml><?xml version="1.0" encoding="utf-8"?>
<cx:chartSpace xmlns:a="http://schemas.openxmlformats.org/drawingml/2006/main" xmlns:r="http://schemas.openxmlformats.org/officeDocument/2006/relationships" xmlns:cx="http://schemas.microsoft.com/office/drawing/2014/chartex">
  <cx:chartData>
    <cx:data id="0"/>
  </cx:chartData>
  <cx:chart>
    <cx:plotArea>
      <cx:plotAreaRegion>
        <cx:series layoutId="boxWhisker" uniqueId="{78F2A888-1FF5-4F19-B3D8-93CB4FA13A3B}">
          <cx:tx>
            <cx:txData>
              <cx:f/>
              <cx:v>dir Darcy</cx:v>
            </cx:txData>
          </cx:tx>
          <cx:spPr>
            <a:solidFill>
              <a:schemeClr val="bg1">
                <a:lumMod val="85000"/>
              </a:schemeClr>
            </a:solidFill>
          </cx:spPr>
          <cx:dataId val="0"/>
          <cx:layoutPr>
            <cx:statistics quartileMethod="exclusive"/>
          </cx:layoutPr>
        </cx:series>
      </cx:plotAreaRegion>
      <cx:axis id="0">
        <cx:catScaling gapWidth="1"/>
        <cx:tickLabels/>
      </cx:axis>
      <cx:axis id="1">
        <cx:valScaling max="140"/>
        <cx:majorGridlines/>
        <cx:tickLabels/>
      </cx:axis>
    </cx:plotArea>
    <cx:legend pos="b" align="ctr" overlay="0"/>
  </cx:chart>
</cx:chartSpace>
</file>

<file path=xl/charts/chartEx10.xml><?xml version="1.0" encoding="utf-8"?>
<cx:chartSpace xmlns:a="http://schemas.openxmlformats.org/drawingml/2006/main" xmlns:r="http://schemas.openxmlformats.org/officeDocument/2006/relationships" xmlns:cx="http://schemas.microsoft.com/office/drawing/2014/chartex">
  <cx:chartData>
    <cx:data id="0"/>
  </cx:chartData>
  <cx:chart>
    <cx:plotArea>
      <cx:plotAreaRegion>
        <cx:series layoutId="boxWhisker" uniqueId="{10EA11FC-4B04-443C-A344-C505F48AD43C}">
          <cx:tx>
            <cx:txData>
              <cx:f/>
              <cx:v>v max</cx:v>
            </cx:txData>
          </cx:tx>
          <cx:spPr>
            <a:solidFill>
              <a:schemeClr val="bg1">
                <a:lumMod val="85000"/>
              </a:schemeClr>
            </a:solidFill>
          </cx:spPr>
          <cx:dataId val="0"/>
          <cx:layoutPr>
            <cx:statistics quartileMethod="exclusive"/>
          </cx:layoutPr>
        </cx:series>
      </cx:plotAreaRegion>
      <cx:axis id="0">
        <cx:catScaling gapWidth="1"/>
        <cx:tickLabels/>
      </cx:axis>
      <cx:axis id="1">
        <cx:valScaling max="4"/>
        <cx:majorGridlines/>
        <cx:tickLabels/>
      </cx:axis>
    </cx:plotArea>
    <cx:legend pos="b" align="ctr" overlay="0"/>
  </cx:chart>
</cx:chartSpace>
</file>

<file path=xl/charts/chartEx11.xml><?xml version="1.0" encoding="utf-8"?>
<cx:chartSpace xmlns:a="http://schemas.openxmlformats.org/drawingml/2006/main" xmlns:r="http://schemas.openxmlformats.org/officeDocument/2006/relationships" xmlns:cx="http://schemas.microsoft.com/office/drawing/2014/chartex">
  <cx:chartData>
    <cx:data id="0"/>
  </cx:chartData>
  <cx:chart>
    <cx:plotArea>
      <cx:plotAreaRegion>
        <cx:series layoutId="boxWhisker" uniqueId="{CF775A47-AD42-4710-B910-71D244749C57}">
          <cx:tx>
            <cx:txData>
              <cx:f/>
              <cx:v>v points</cx:v>
            </cx:txData>
          </cx:tx>
          <cx:spPr>
            <a:solidFill>
              <a:schemeClr val="bg1">
                <a:lumMod val="85000"/>
              </a:schemeClr>
            </a:solidFill>
          </cx:spPr>
          <cx:dataId val="0"/>
          <cx:layoutPr>
            <cx:statistics quartileMethod="exclusive"/>
          </cx:layoutPr>
        </cx:series>
      </cx:plotAreaRegion>
      <cx:axis id="0">
        <cx:catScaling gapWidth="1"/>
        <cx:tickLabels/>
      </cx:axis>
      <cx:axis id="1">
        <cx:valScaling max="4"/>
        <cx:majorGridlines/>
        <cx:tickLabels/>
      </cx:axis>
    </cx:plotArea>
    <cx:legend pos="b" align="ctr" overlay="0"/>
  </cx:chart>
</cx:chartSpace>
</file>

<file path=xl/charts/chartEx12.xml><?xml version="1.0" encoding="utf-8"?>
<cx:chartSpace xmlns:a="http://schemas.openxmlformats.org/drawingml/2006/main" xmlns:r="http://schemas.openxmlformats.org/officeDocument/2006/relationships" xmlns:cx="http://schemas.microsoft.com/office/drawing/2014/chartex">
  <cx:chartData>
    <cx:data id="0"/>
  </cx:chartData>
  <cx:chart>
    <cx:plotArea>
      <cx:plotAreaRegion>
        <cx:series layoutId="boxWhisker" uniqueId="{A66048D2-F80F-4797-A871-8C8DCE374C77}">
          <cx:tx>
            <cx:txData>
              <cx:f/>
              <cx:v>v  Darcy</cx:v>
            </cx:txData>
          </cx:tx>
          <cx:spPr>
            <a:solidFill>
              <a:schemeClr val="bg1">
                <a:lumMod val="85000"/>
              </a:schemeClr>
            </a:solidFill>
          </cx:spPr>
          <cx:dataId val="0"/>
          <cx:layoutPr>
            <cx:statistics quartileMethod="exclusive"/>
          </cx:layoutPr>
        </cx:series>
      </cx:plotAreaRegion>
      <cx:axis id="0">
        <cx:catScaling gapWidth="1"/>
        <cx:tickLabels/>
      </cx:axis>
      <cx:axis id="1">
        <cx:valScaling max="4"/>
        <cx:majorGridlines/>
        <cx:tickLabels/>
      </cx:axis>
    </cx:plotArea>
    <cx:legend pos="b" align="ctr" overlay="0"/>
  </cx:chart>
</cx:chartSpace>
</file>

<file path=xl/charts/chartEx13.xml><?xml version="1.0" encoding="utf-8"?>
<cx:chartSpace xmlns:a="http://schemas.openxmlformats.org/drawingml/2006/main" xmlns:r="http://schemas.openxmlformats.org/officeDocument/2006/relationships" xmlns:cx="http://schemas.microsoft.com/office/drawing/2014/chartex">
  <cx:chartData>
    <cx:data id="0">
      <cx:numDim type="val">
        <cx:f>_xlchart.v1.3</cx:f>
      </cx:numDim>
    </cx:data>
  </cx:chartData>
  <cx:chart>
    <cx:plotArea>
      <cx:plotAreaRegion>
        <cx:series layoutId="boxWhisker" uniqueId="{2491CD73-8B42-427A-85E1-7A2A44FFDC7D}">
          <cx:tx>
            <cx:txData>
              <cx:f>_xlchart.v1.2</cx:f>
              <cx:v>v  Darcy</cx:v>
            </cx:txData>
          </cx:tx>
          <cx:spPr>
            <a:solidFill>
              <a:schemeClr val="bg1">
                <a:lumMod val="85000"/>
              </a:schemeClr>
            </a:solidFill>
          </cx:spPr>
          <cx:dataId val="0"/>
          <cx:layoutPr>
            <cx:statistics quartileMethod="exclusive"/>
          </cx:layoutPr>
        </cx:series>
      </cx:plotAreaRegion>
      <cx:axis id="0">
        <cx:catScaling gapWidth="1"/>
        <cx:tickLabels/>
      </cx:axis>
      <cx:axis id="1">
        <cx:valScaling max="4.5"/>
        <cx:majorGridlines/>
        <cx:tickLabels/>
      </cx:axis>
    </cx:plotArea>
    <cx:legend pos="b" align="ctr" overlay="0"/>
  </cx:chart>
</cx:chartSpace>
</file>

<file path=xl/charts/chartEx14.xml><?xml version="1.0" encoding="utf-8"?>
<cx:chartSpace xmlns:a="http://schemas.openxmlformats.org/drawingml/2006/main" xmlns:r="http://schemas.openxmlformats.org/officeDocument/2006/relationships" xmlns:cx="http://schemas.microsoft.com/office/drawing/2014/chartex">
  <cx:chartData>
    <cx:data id="0">
      <cx:numDim type="val">
        <cx:f>_xlchart.v1.1</cx:f>
      </cx:numDim>
    </cx:data>
  </cx:chartData>
  <cx:chart>
    <cx:plotArea>
      <cx:plotAreaRegion>
        <cx:series layoutId="boxWhisker" uniqueId="{78F2A888-1FF5-4F19-B3D8-93CB4FA13A3B}">
          <cx:tx>
            <cx:txData>
              <cx:f>_xlchart.v1.0</cx:f>
              <cx:v>dir Darcy</cx:v>
            </cx:txData>
          </cx:tx>
          <cx:spPr>
            <a:solidFill>
              <a:schemeClr val="bg1">
                <a:lumMod val="85000"/>
              </a:schemeClr>
            </a:solidFill>
          </cx:spPr>
          <cx:dataId val="0"/>
          <cx:layoutPr>
            <cx:statistics quartileMethod="exclusive"/>
          </cx:layoutPr>
        </cx:series>
      </cx:plotAreaRegion>
      <cx:axis id="0">
        <cx:catScaling gapWidth="1"/>
        <cx:tickLabels/>
      </cx:axis>
      <cx:axis id="1">
        <cx:valScaling max="140"/>
        <cx:majorGridlines/>
        <cx:tickLabels/>
      </cx:axis>
    </cx:plotArea>
    <cx:legend pos="b" align="ctr" overlay="0"/>
  </cx:chart>
</cx:chartSpace>
</file>

<file path=xl/charts/chartEx15.xml><?xml version="1.0" encoding="utf-8"?>
<cx:chartSpace xmlns:a="http://schemas.openxmlformats.org/drawingml/2006/main" xmlns:r="http://schemas.openxmlformats.org/officeDocument/2006/relationships" xmlns:cx="http://schemas.microsoft.com/office/drawing/2014/chartex">
  <cx:chartData>
    <cx:data id="0">
      <cx:numDim type="val">
        <cx:f>_xlchart.v1.5</cx:f>
      </cx:numDim>
    </cx:data>
  </cx:chartData>
  <cx:chart>
    <cx:plotArea>
      <cx:plotAreaRegion>
        <cx:series layoutId="boxWhisker" uniqueId="{8DA13E71-2C45-4B09-AC97-D6A9ACA2B47B}">
          <cx:tx>
            <cx:txData>
              <cx:f>_xlchart.v1.4</cx:f>
              <cx:v>v points</cx:v>
            </cx:txData>
          </cx:tx>
          <cx:spPr>
            <a:solidFill>
              <a:schemeClr val="bg1">
                <a:lumMod val="85000"/>
              </a:schemeClr>
            </a:solidFill>
          </cx:spPr>
          <cx:dataId val="0"/>
          <cx:layoutPr>
            <cx:statistics quartileMethod="exclusive"/>
          </cx:layoutPr>
        </cx:series>
      </cx:plotAreaRegion>
      <cx:axis id="0">
        <cx:catScaling gapWidth="1"/>
        <cx:tickLabels/>
      </cx:axis>
      <cx:axis id="1">
        <cx:valScaling max="4.5"/>
        <cx:majorGridlines/>
        <cx:tickLabels/>
      </cx:axis>
    </cx:plotArea>
    <cx:legend pos="b" align="ctr" overlay="0"/>
  </cx:chart>
</cx:chartSpace>
</file>

<file path=xl/charts/chartEx16.xml><?xml version="1.0" encoding="utf-8"?>
<cx:chartSpace xmlns:a="http://schemas.openxmlformats.org/drawingml/2006/main" xmlns:r="http://schemas.openxmlformats.org/officeDocument/2006/relationships" xmlns:cx="http://schemas.microsoft.com/office/drawing/2014/chartex">
  <cx:chartData>
    <cx:data id="0">
      <cx:numDim type="val">
        <cx:f>_xlchart.v1.13</cx:f>
      </cx:numDim>
    </cx:data>
  </cx:chartData>
  <cx:chart>
    <cx:plotArea>
      <cx:plotAreaRegion>
        <cx:series layoutId="boxWhisker" uniqueId="{7636F761-F5F5-4C01-9D78-5D65E3A0EDFD}">
          <cx:tx>
            <cx:txData>
              <cx:f>_xlchart.v1.12</cx:f>
              <cx:v>dir points</cx:v>
            </cx:txData>
          </cx:tx>
          <cx:spPr>
            <a:solidFill>
              <a:schemeClr val="bg1">
                <a:lumMod val="85000"/>
              </a:schemeClr>
            </a:solidFill>
          </cx:spPr>
          <cx:dataId val="0"/>
          <cx:layoutPr>
            <cx:statistics quartileMethod="exclusive"/>
          </cx:layoutPr>
        </cx:series>
      </cx:plotAreaRegion>
      <cx:axis id="0">
        <cx:catScaling gapWidth="1"/>
        <cx:tickLabels/>
      </cx:axis>
      <cx:axis id="1">
        <cx:valScaling max="140"/>
        <cx:majorGridlines/>
        <cx:tickLabels/>
      </cx:axis>
    </cx:plotArea>
    <cx:legend pos="b" align="ctr" overlay="0"/>
  </cx:chart>
</cx:chartSpace>
</file>

<file path=xl/charts/chartEx17.xml><?xml version="1.0" encoding="utf-8"?>
<cx:chartSpace xmlns:a="http://schemas.openxmlformats.org/drawingml/2006/main" xmlns:r="http://schemas.openxmlformats.org/officeDocument/2006/relationships" xmlns:cx="http://schemas.microsoft.com/office/drawing/2014/chartex">
  <cx:chartData>
    <cx:data id="0">
      <cx:numDim type="val">
        <cx:f>_xlchart.v1.7</cx:f>
      </cx:numDim>
    </cx:data>
  </cx:chartData>
  <cx:chart>
    <cx:plotArea>
      <cx:plotAreaRegion>
        <cx:series layoutId="boxWhisker" uniqueId="{C4E6EC72-5123-46BF-861E-A4EB9A90F024}">
          <cx:tx>
            <cx:txData>
              <cx:f>_xlchart.v1.6</cx:f>
              <cx:v>v max</cx:v>
            </cx:txData>
          </cx:tx>
          <cx:spPr>
            <a:solidFill>
              <a:schemeClr val="bg1">
                <a:lumMod val="85000"/>
              </a:schemeClr>
            </a:solidFill>
          </cx:spPr>
          <cx:dataId val="0"/>
          <cx:layoutPr>
            <cx:statistics quartileMethod="exclusive"/>
          </cx:layoutPr>
        </cx:series>
      </cx:plotAreaRegion>
      <cx:axis id="0">
        <cx:catScaling gapWidth="1"/>
        <cx:tickLabels/>
      </cx:axis>
      <cx:axis id="1">
        <cx:valScaling max="4.5"/>
        <cx:majorGridlines/>
        <cx:tickLabels/>
      </cx:axis>
    </cx:plotArea>
    <cx:legend pos="b" align="ctr" overlay="0"/>
  </cx:chart>
</cx:chartSpace>
</file>

<file path=xl/charts/chartEx18.xml><?xml version="1.0" encoding="utf-8"?>
<cx:chartSpace xmlns:a="http://schemas.openxmlformats.org/drawingml/2006/main" xmlns:r="http://schemas.openxmlformats.org/officeDocument/2006/relationships" xmlns:cx="http://schemas.microsoft.com/office/drawing/2014/chartex">
  <cx:chartData>
    <cx:data id="0">
      <cx:numDim type="val">
        <cx:f>_xlchart.v1.9</cx:f>
      </cx:numDim>
    </cx:data>
  </cx:chartData>
  <cx:chart>
    <cx:plotArea>
      <cx:plotAreaRegion>
        <cx:series layoutId="boxWhisker" uniqueId="{CD641E90-89CE-4FE3-B833-DE86FC3FF7A3}">
          <cx:tx>
            <cx:txData>
              <cx:f>_xlchart.v1.8</cx:f>
              <cx:v>max D angle</cx:v>
            </cx:txData>
          </cx:tx>
          <cx:spPr>
            <a:solidFill>
              <a:schemeClr val="bg1">
                <a:lumMod val="85000"/>
              </a:schemeClr>
            </a:solidFill>
          </cx:spPr>
          <cx:dataId val="0"/>
          <cx:layoutPr>
            <cx:statistics quartileMethod="exclusive"/>
          </cx:layoutPr>
        </cx:series>
      </cx:plotAreaRegion>
      <cx:axis id="0">
        <cx:catScaling gapWidth="1"/>
        <cx:tickLabels/>
      </cx:axis>
      <cx:axis id="1">
        <cx:valScaling/>
        <cx:majorGridlines/>
        <cx:tickLabels/>
      </cx:axis>
    </cx:plotArea>
    <cx:legend pos="b" align="ctr" overlay="0">
      <cx:txPr>
        <a:bodyPr spcFirstLastPara="1" vertOverflow="ellipsis" horzOverflow="overflow" wrap="square" lIns="0" tIns="0" rIns="0" bIns="0" anchor="ctr" anchorCtr="1"/>
        <a:lstStyle/>
        <a:p>
          <a:pPr algn="ctr" rtl="0">
            <a:defRPr/>
          </a:pPr>
          <a:endParaRPr lang="en-US" sz="900" b="0" i="0" u="none" strike="noStrike" baseline="0">
            <a:solidFill>
              <a:sysClr val="windowText" lastClr="000000">
                <a:lumMod val="65000"/>
                <a:lumOff val="35000"/>
              </a:sysClr>
            </a:solidFill>
            <a:latin typeface="Calibri" panose="020F0502020204030204"/>
          </a:endParaRPr>
        </a:p>
      </cx:txPr>
    </cx:legend>
  </cx:chart>
</cx:chartSpace>
</file>

<file path=xl/charts/chartEx19.xml><?xml version="1.0" encoding="utf-8"?>
<cx:chartSpace xmlns:a="http://schemas.openxmlformats.org/drawingml/2006/main" xmlns:r="http://schemas.openxmlformats.org/officeDocument/2006/relationships" xmlns:cx="http://schemas.microsoft.com/office/drawing/2014/chartex">
  <cx:chartData>
    <cx:data id="0">
      <cx:numDim type="val">
        <cx:f>_xlchart.v1.19</cx:f>
      </cx:numDim>
    </cx:data>
  </cx:chartData>
  <cx:chart>
    <cx:plotArea>
      <cx:plotAreaRegion>
        <cx:series layoutId="boxWhisker" uniqueId="{2491CD73-8B42-427A-85E1-7A2A44FFDC7D}">
          <cx:tx>
            <cx:txData>
              <cx:f>_xlchart.v1.18</cx:f>
              <cx:v>v  Darcy</cx:v>
            </cx:txData>
          </cx:tx>
          <cx:spPr>
            <a:solidFill>
              <a:schemeClr val="bg1">
                <a:lumMod val="85000"/>
              </a:schemeClr>
            </a:solidFill>
          </cx:spPr>
          <cx:dataId val="0"/>
          <cx:layoutPr>
            <cx:statistics quartileMethod="exclusive"/>
          </cx:layoutPr>
        </cx:series>
      </cx:plotAreaRegion>
      <cx:axis id="0">
        <cx:catScaling gapWidth="1"/>
        <cx:tickLabels/>
      </cx:axis>
      <cx:axis id="1">
        <cx:valScaling max="4.5"/>
        <cx:majorGridlines/>
        <cx:tickLabels/>
      </cx:axis>
    </cx:plotArea>
    <cx:legend pos="b" align="ctr" overlay="0"/>
  </cx:chart>
</cx:chartSpace>
</file>

<file path=xl/charts/chartEx2.xml><?xml version="1.0" encoding="utf-8"?>
<cx:chartSpace xmlns:a="http://schemas.openxmlformats.org/drawingml/2006/main" xmlns:r="http://schemas.openxmlformats.org/officeDocument/2006/relationships" xmlns:cx="http://schemas.microsoft.com/office/drawing/2014/chartex">
  <cx:chartData>
    <cx:data id="0"/>
  </cx:chartData>
  <cx:chart>
    <cx:plotArea>
      <cx:plotAreaRegion>
        <cx:series layoutId="boxWhisker" uniqueId="{7636F761-F5F5-4C01-9D78-5D65E3A0EDFD}">
          <cx:tx>
            <cx:txData>
              <cx:f/>
              <cx:v>dir points</cx:v>
            </cx:txData>
          </cx:tx>
          <cx:spPr>
            <a:solidFill>
              <a:schemeClr val="bg1">
                <a:lumMod val="85000"/>
              </a:schemeClr>
            </a:solidFill>
          </cx:spPr>
          <cx:dataId val="0"/>
          <cx:layoutPr>
            <cx:statistics quartileMethod="exclusive"/>
          </cx:layoutPr>
        </cx:series>
      </cx:plotAreaRegion>
      <cx:axis id="0">
        <cx:catScaling gapWidth="1"/>
        <cx:tickLabels/>
      </cx:axis>
      <cx:axis id="1">
        <cx:valScaling max="140"/>
        <cx:majorGridlines/>
        <cx:tickLabels/>
      </cx:axis>
    </cx:plotArea>
    <cx:legend pos="b" align="ctr" overlay="0"/>
  </cx:chart>
</cx:chartSpace>
</file>

<file path=xl/charts/chartEx20.xml><?xml version="1.0" encoding="utf-8"?>
<cx:chartSpace xmlns:a="http://schemas.openxmlformats.org/drawingml/2006/main" xmlns:r="http://schemas.openxmlformats.org/officeDocument/2006/relationships" xmlns:cx="http://schemas.microsoft.com/office/drawing/2014/chartex">
  <cx:chartData>
    <cx:data id="0">
      <cx:numDim type="val">
        <cx:f>_xlchart.v1.21</cx:f>
      </cx:numDim>
    </cx:data>
  </cx:chartData>
  <cx:chart>
    <cx:plotArea>
      <cx:plotAreaRegion>
        <cx:series layoutId="boxWhisker" uniqueId="{78F2A888-1FF5-4F19-B3D8-93CB4FA13A3B}">
          <cx:tx>
            <cx:txData>
              <cx:f>_xlchart.v1.20</cx:f>
              <cx:v>dir Darcy</cx:v>
            </cx:txData>
          </cx:tx>
          <cx:spPr>
            <a:solidFill>
              <a:schemeClr val="bg1">
                <a:lumMod val="85000"/>
              </a:schemeClr>
            </a:solidFill>
          </cx:spPr>
          <cx:dataId val="0"/>
          <cx:layoutPr>
            <cx:statistics quartileMethod="exclusive"/>
          </cx:layoutPr>
        </cx:series>
      </cx:plotAreaRegion>
      <cx:axis id="0">
        <cx:catScaling gapWidth="1"/>
        <cx:tickLabels/>
      </cx:axis>
      <cx:axis id="1">
        <cx:valScaling max="140"/>
        <cx:majorGridlines/>
        <cx:tickLabels/>
      </cx:axis>
    </cx:plotArea>
    <cx:legend pos="b" align="ctr" overlay="0"/>
  </cx:chart>
</cx:chartSpace>
</file>

<file path=xl/charts/chartEx21.xml><?xml version="1.0" encoding="utf-8"?>
<cx:chartSpace xmlns:a="http://schemas.openxmlformats.org/drawingml/2006/main" xmlns:r="http://schemas.openxmlformats.org/officeDocument/2006/relationships" xmlns:cx="http://schemas.microsoft.com/office/drawing/2014/chartex">
  <cx:chartData>
    <cx:data id="0">
      <cx:numDim type="val">
        <cx:f>_xlchart.v1.23</cx:f>
      </cx:numDim>
    </cx:data>
  </cx:chartData>
  <cx:chart>
    <cx:plotArea>
      <cx:plotAreaRegion>
        <cx:series layoutId="boxWhisker" uniqueId="{8DA13E71-2C45-4B09-AC97-D6A9ACA2B47B}">
          <cx:tx>
            <cx:txData>
              <cx:f>_xlchart.v1.22</cx:f>
              <cx:v>v points</cx:v>
            </cx:txData>
          </cx:tx>
          <cx:spPr>
            <a:solidFill>
              <a:schemeClr val="bg1">
                <a:lumMod val="85000"/>
              </a:schemeClr>
            </a:solidFill>
          </cx:spPr>
          <cx:dataId val="0"/>
          <cx:layoutPr>
            <cx:statistics quartileMethod="exclusive"/>
          </cx:layoutPr>
        </cx:series>
      </cx:plotAreaRegion>
      <cx:axis id="0">
        <cx:catScaling gapWidth="1"/>
        <cx:tickLabels/>
      </cx:axis>
      <cx:axis id="1">
        <cx:valScaling max="4.5"/>
        <cx:majorGridlines/>
        <cx:tickLabels/>
      </cx:axis>
    </cx:plotArea>
    <cx:legend pos="b" align="ctr" overlay="0"/>
  </cx:chart>
</cx:chartSpace>
</file>

<file path=xl/charts/chartEx22.xml><?xml version="1.0" encoding="utf-8"?>
<cx:chartSpace xmlns:a="http://schemas.openxmlformats.org/drawingml/2006/main" xmlns:r="http://schemas.openxmlformats.org/officeDocument/2006/relationships" xmlns:cx="http://schemas.microsoft.com/office/drawing/2014/chartex">
  <cx:chartData>
    <cx:data id="0">
      <cx:numDim type="val">
        <cx:f>_xlchart.v1.17</cx:f>
      </cx:numDim>
    </cx:data>
  </cx:chartData>
  <cx:chart>
    <cx:plotArea>
      <cx:plotAreaRegion>
        <cx:series layoutId="boxWhisker" uniqueId="{7636F761-F5F5-4C01-9D78-5D65E3A0EDFD}">
          <cx:tx>
            <cx:txData>
              <cx:f>_xlchart.v1.16</cx:f>
              <cx:v>dir points</cx:v>
            </cx:txData>
          </cx:tx>
          <cx:spPr>
            <a:solidFill>
              <a:schemeClr val="bg1">
                <a:lumMod val="85000"/>
              </a:schemeClr>
            </a:solidFill>
          </cx:spPr>
          <cx:dataId val="0"/>
          <cx:layoutPr>
            <cx:statistics quartileMethod="exclusive"/>
          </cx:layoutPr>
        </cx:series>
      </cx:plotAreaRegion>
      <cx:axis id="0">
        <cx:catScaling gapWidth="1"/>
        <cx:tickLabels/>
      </cx:axis>
      <cx:axis id="1">
        <cx:valScaling max="140"/>
        <cx:majorGridlines/>
        <cx:tickLabels/>
      </cx:axis>
    </cx:plotArea>
    <cx:legend pos="b" align="ctr" overlay="0"/>
  </cx:chart>
</cx:chartSpace>
</file>

<file path=xl/charts/chartEx23.xml><?xml version="1.0" encoding="utf-8"?>
<cx:chartSpace xmlns:a="http://schemas.openxmlformats.org/drawingml/2006/main" xmlns:r="http://schemas.openxmlformats.org/officeDocument/2006/relationships" xmlns:cx="http://schemas.microsoft.com/office/drawing/2014/chartex">
  <cx:chartData>
    <cx:data id="0">
      <cx:numDim type="val">
        <cx:f>_xlchart.v1.15</cx:f>
      </cx:numDim>
    </cx:data>
  </cx:chartData>
  <cx:chart>
    <cx:plotArea>
      <cx:plotAreaRegion>
        <cx:series layoutId="boxWhisker" uniqueId="{C4E6EC72-5123-46BF-861E-A4EB9A90F024}">
          <cx:tx>
            <cx:txData>
              <cx:f>_xlchart.v1.14</cx:f>
              <cx:v>v max</cx:v>
            </cx:txData>
          </cx:tx>
          <cx:spPr>
            <a:solidFill>
              <a:schemeClr val="bg1">
                <a:lumMod val="85000"/>
              </a:schemeClr>
            </a:solidFill>
          </cx:spPr>
          <cx:dataId val="0"/>
          <cx:layoutPr>
            <cx:statistics quartileMethod="exclusive"/>
          </cx:layoutPr>
        </cx:series>
      </cx:plotAreaRegion>
      <cx:axis id="0">
        <cx:catScaling gapWidth="1"/>
        <cx:tickLabels/>
      </cx:axis>
      <cx:axis id="1">
        <cx:valScaling max="4.5"/>
        <cx:majorGridlines/>
        <cx:tickLabels/>
      </cx:axis>
    </cx:plotArea>
    <cx:legend pos="b" align="ctr" overlay="0"/>
  </cx:chart>
</cx:chartSpace>
</file>

<file path=xl/charts/chartEx24.xml><?xml version="1.0" encoding="utf-8"?>
<cx:chartSpace xmlns:a="http://schemas.openxmlformats.org/drawingml/2006/main" xmlns:r="http://schemas.openxmlformats.org/officeDocument/2006/relationships" xmlns:cx="http://schemas.microsoft.com/office/drawing/2014/chartex">
  <cx:chartData>
    <cx:data id="0">
      <cx:numDim type="val">
        <cx:f>_xlchart.v1.11</cx:f>
      </cx:numDim>
    </cx:data>
  </cx:chartData>
  <cx:chart>
    <cx:plotArea>
      <cx:plotAreaRegion>
        <cx:series layoutId="boxWhisker" uniqueId="{CD641E90-89CE-4FE3-B833-DE86FC3FF7A3}">
          <cx:tx>
            <cx:txData>
              <cx:f>_xlchart.v1.10</cx:f>
              <cx:v>max D angle</cx:v>
            </cx:txData>
          </cx:tx>
          <cx:spPr>
            <a:solidFill>
              <a:schemeClr val="bg1">
                <a:lumMod val="85000"/>
              </a:schemeClr>
            </a:solidFill>
          </cx:spPr>
          <cx:dataId val="0"/>
          <cx:layoutPr>
            <cx:statistics quartileMethod="exclusive"/>
          </cx:layoutPr>
        </cx:series>
      </cx:plotAreaRegion>
      <cx:axis id="0">
        <cx:catScaling gapWidth="1"/>
        <cx:tickLabels/>
      </cx:axis>
      <cx:axis id="1">
        <cx:valScaling max="50"/>
        <cx:majorGridlines/>
        <cx:tickLabels/>
      </cx:axis>
    </cx:plotArea>
    <cx:legend pos="b" align="ctr" overlay="0">
      <cx:txPr>
        <a:bodyPr spcFirstLastPara="1" vertOverflow="ellipsis" horzOverflow="overflow" wrap="square" lIns="0" tIns="0" rIns="0" bIns="0" anchor="ctr" anchorCtr="1"/>
        <a:lstStyle/>
        <a:p>
          <a:pPr algn="ctr" rtl="0">
            <a:defRPr/>
          </a:pPr>
          <a:endParaRPr lang="en-US" sz="900" b="0" i="0" u="none" strike="noStrike" baseline="0">
            <a:solidFill>
              <a:sysClr val="windowText" lastClr="000000">
                <a:lumMod val="65000"/>
                <a:lumOff val="35000"/>
              </a:sysClr>
            </a:solidFill>
            <a:latin typeface="Calibri" panose="020F0502020204030204"/>
          </a:endParaRPr>
        </a:p>
      </cx:txPr>
    </cx:legend>
  </cx:chart>
</cx:chartSpace>
</file>

<file path=xl/charts/chartEx3.xml><?xml version="1.0" encoding="utf-8"?>
<cx:chartSpace xmlns:a="http://schemas.openxmlformats.org/drawingml/2006/main" xmlns:r="http://schemas.openxmlformats.org/officeDocument/2006/relationships" xmlns:cx="http://schemas.microsoft.com/office/drawing/2014/chartex">
  <cx:chartData>
    <cx:data id="0"/>
  </cx:chartData>
  <cx:chart>
    <cx:plotArea>
      <cx:plotAreaRegion>
        <cx:series layoutId="boxWhisker" uniqueId="{CD641E90-89CE-4FE3-B833-DE86FC3FF7A3}">
          <cx:tx>
            <cx:txData>
              <cx:f/>
              <cx:v>max D angle</cx:v>
            </cx:txData>
          </cx:tx>
          <cx:spPr>
            <a:solidFill>
              <a:schemeClr val="bg1">
                <a:lumMod val="85000"/>
              </a:schemeClr>
            </a:solidFill>
          </cx:spPr>
          <cx:dataId val="0"/>
          <cx:layoutPr>
            <cx:statistics quartileMethod="exclusive"/>
          </cx:layoutPr>
        </cx:series>
      </cx:plotAreaRegion>
      <cx:axis id="0">
        <cx:catScaling gapWidth="1"/>
        <cx:tickLabels/>
      </cx:axis>
      <cx:axis id="1">
        <cx:valScaling/>
        <cx:majorGridlines/>
        <cx:tickLabels/>
      </cx:axis>
    </cx:plotArea>
    <cx:legend pos="b" align="ctr" overlay="0">
      <cx:txPr>
        <a:bodyPr spcFirstLastPara="1" vertOverflow="ellipsis" horzOverflow="overflow" wrap="square" lIns="0" tIns="0" rIns="0" bIns="0" anchor="ctr" anchorCtr="1"/>
        <a:lstStyle/>
        <a:p>
          <a:pPr algn="ctr" rtl="0">
            <a:defRPr/>
          </a:pPr>
          <a:endParaRPr lang="en-US" sz="900" b="0" i="0" u="none" strike="noStrike" baseline="0">
            <a:solidFill>
              <a:sysClr val="windowText" lastClr="000000">
                <a:lumMod val="65000"/>
                <a:lumOff val="35000"/>
              </a:sysClr>
            </a:solidFill>
            <a:latin typeface="Calibri" panose="020F0502020204030204"/>
          </a:endParaRPr>
        </a:p>
      </cx:txPr>
    </cx:legend>
  </cx:chart>
</cx:chartSpace>
</file>

<file path=xl/charts/chartEx4.xml><?xml version="1.0" encoding="utf-8"?>
<cx:chartSpace xmlns:a="http://schemas.openxmlformats.org/drawingml/2006/main" xmlns:r="http://schemas.openxmlformats.org/officeDocument/2006/relationships" xmlns:cx="http://schemas.microsoft.com/office/drawing/2014/chartex">
  <cx:chartData>
    <cx:data id="0"/>
  </cx:chartData>
  <cx:chart>
    <cx:plotArea>
      <cx:plotAreaRegion>
        <cx:series layoutId="boxWhisker" uniqueId="{C4E6EC72-5123-46BF-861E-A4EB9A90F024}">
          <cx:tx>
            <cx:txData>
              <cx:f/>
              <cx:v>v max</cx:v>
            </cx:txData>
          </cx:tx>
          <cx:spPr>
            <a:solidFill>
              <a:schemeClr val="bg1">
                <a:lumMod val="85000"/>
              </a:schemeClr>
            </a:solidFill>
          </cx:spPr>
          <cx:dataId val="0"/>
          <cx:layoutPr>
            <cx:statistics quartileMethod="exclusive"/>
          </cx:layoutPr>
        </cx:series>
      </cx:plotAreaRegion>
      <cx:axis id="0">
        <cx:catScaling gapWidth="1"/>
        <cx:tickLabels/>
      </cx:axis>
      <cx:axis id="1">
        <cx:valScaling max="4"/>
        <cx:majorGridlines/>
        <cx:tickLabels/>
      </cx:axis>
    </cx:plotArea>
    <cx:legend pos="b" align="ctr" overlay="0"/>
  </cx:chart>
</cx:chartSpace>
</file>

<file path=xl/charts/chartEx5.xml><?xml version="1.0" encoding="utf-8"?>
<cx:chartSpace xmlns:a="http://schemas.openxmlformats.org/drawingml/2006/main" xmlns:r="http://schemas.openxmlformats.org/officeDocument/2006/relationships" xmlns:cx="http://schemas.microsoft.com/office/drawing/2014/chartex">
  <cx:chartData>
    <cx:data id="0"/>
  </cx:chartData>
  <cx:chart>
    <cx:plotArea>
      <cx:plotAreaRegion>
        <cx:series layoutId="boxWhisker" uniqueId="{8DA13E71-2C45-4B09-AC97-D6A9ACA2B47B}">
          <cx:tx>
            <cx:txData>
              <cx:f/>
              <cx:v>v points</cx:v>
            </cx:txData>
          </cx:tx>
          <cx:spPr>
            <a:solidFill>
              <a:schemeClr val="bg1">
                <a:lumMod val="85000"/>
              </a:schemeClr>
            </a:solidFill>
          </cx:spPr>
          <cx:dataId val="0"/>
          <cx:layoutPr>
            <cx:statistics quartileMethod="exclusive"/>
          </cx:layoutPr>
        </cx:series>
      </cx:plotAreaRegion>
      <cx:axis id="0">
        <cx:catScaling gapWidth="1"/>
        <cx:tickLabels/>
      </cx:axis>
      <cx:axis id="1">
        <cx:valScaling max="4"/>
        <cx:majorGridlines/>
        <cx:tickLabels/>
      </cx:axis>
    </cx:plotArea>
    <cx:legend pos="b" align="ctr" overlay="0"/>
  </cx:chart>
</cx:chartSpace>
</file>

<file path=xl/charts/chartEx6.xml><?xml version="1.0" encoding="utf-8"?>
<cx:chartSpace xmlns:a="http://schemas.openxmlformats.org/drawingml/2006/main" xmlns:r="http://schemas.openxmlformats.org/officeDocument/2006/relationships" xmlns:cx="http://schemas.microsoft.com/office/drawing/2014/chartex">
  <cx:chartData>
    <cx:data id="0"/>
  </cx:chartData>
  <cx:chart>
    <cx:plotArea>
      <cx:plotAreaRegion>
        <cx:series layoutId="boxWhisker" uniqueId="{2491CD73-8B42-427A-85E1-7A2A44FFDC7D}">
          <cx:tx>
            <cx:txData>
              <cx:f/>
              <cx:v>v  Darcy</cx:v>
            </cx:txData>
          </cx:tx>
          <cx:spPr>
            <a:solidFill>
              <a:schemeClr val="bg1">
                <a:lumMod val="85000"/>
              </a:schemeClr>
            </a:solidFill>
          </cx:spPr>
          <cx:dataId val="0"/>
          <cx:layoutPr>
            <cx:statistics quartileMethod="exclusive"/>
          </cx:layoutPr>
        </cx:series>
      </cx:plotAreaRegion>
      <cx:axis id="0">
        <cx:catScaling gapWidth="1"/>
        <cx:tickLabels/>
      </cx:axis>
      <cx:axis id="1">
        <cx:valScaling max="4"/>
        <cx:majorGridlines/>
        <cx:tickLabels/>
      </cx:axis>
    </cx:plotArea>
    <cx:legend pos="b" align="ctr" overlay="0"/>
  </cx:chart>
</cx:chartSpace>
</file>

<file path=xl/charts/chartEx7.xml><?xml version="1.0" encoding="utf-8"?>
<cx:chartSpace xmlns:a="http://schemas.openxmlformats.org/drawingml/2006/main" xmlns:r="http://schemas.openxmlformats.org/officeDocument/2006/relationships" xmlns:cx="http://schemas.microsoft.com/office/drawing/2014/chartex">
  <cx:chartData>
    <cx:data id="0"/>
  </cx:chartData>
  <cx:chart>
    <cx:plotArea>
      <cx:plotAreaRegion>
        <cx:series layoutId="boxWhisker" uniqueId="{72C69241-328B-45C5-96C9-57D20E5C61FC}">
          <cx:tx>
            <cx:txData>
              <cx:f/>
              <cx:v>dir Darcy</cx:v>
            </cx:txData>
          </cx:tx>
          <cx:spPr>
            <a:solidFill>
              <a:schemeClr val="bg1">
                <a:lumMod val="85000"/>
              </a:schemeClr>
            </a:solidFill>
          </cx:spPr>
          <cx:dataId val="0"/>
          <cx:layoutPr>
            <cx:statistics quartileMethod="exclusive"/>
          </cx:layoutPr>
        </cx:series>
      </cx:plotAreaRegion>
      <cx:axis id="0">
        <cx:catScaling gapWidth="1"/>
        <cx:tickLabels/>
      </cx:axis>
      <cx:axis id="1">
        <cx:valScaling max="140"/>
        <cx:majorGridlines/>
        <cx:tickLabels/>
      </cx:axis>
    </cx:plotArea>
    <cx:legend pos="b" align="ctr" overlay="0">
      <cx:spPr>
        <a:noFill/>
      </cx:spPr>
    </cx:legend>
  </cx:chart>
</cx:chartSpace>
</file>

<file path=xl/charts/chartEx8.xml><?xml version="1.0" encoding="utf-8"?>
<cx:chartSpace xmlns:a="http://schemas.openxmlformats.org/drawingml/2006/main" xmlns:r="http://schemas.openxmlformats.org/officeDocument/2006/relationships" xmlns:cx="http://schemas.microsoft.com/office/drawing/2014/chartex">
  <cx:chartData>
    <cx:data id="0"/>
  </cx:chartData>
  <cx:chart>
    <cx:plotArea>
      <cx:plotAreaRegion>
        <cx:series layoutId="boxWhisker" uniqueId="{7636F761-F5F5-4C01-9D78-5D65E3A0EDFD}">
          <cx:tx>
            <cx:txData>
              <cx:f/>
              <cx:v>dir points</cx:v>
            </cx:txData>
          </cx:tx>
          <cx:spPr>
            <a:solidFill>
              <a:schemeClr val="bg1">
                <a:lumMod val="85000"/>
              </a:schemeClr>
            </a:solidFill>
          </cx:spPr>
          <cx:dataId val="0"/>
          <cx:layoutPr>
            <cx:statistics quartileMethod="exclusive"/>
          </cx:layoutPr>
        </cx:series>
      </cx:plotAreaRegion>
      <cx:axis id="0">
        <cx:catScaling gapWidth="1"/>
        <cx:tickLabels/>
      </cx:axis>
      <cx:axis id="1">
        <cx:valScaling max="140"/>
        <cx:majorGridlines/>
        <cx:tickLabels/>
      </cx:axis>
    </cx:plotArea>
    <cx:legend pos="b" align="ctr" overlay="0"/>
  </cx:chart>
</cx:chartSpace>
</file>

<file path=xl/charts/chartEx9.xml><?xml version="1.0" encoding="utf-8"?>
<cx:chartSpace xmlns:a="http://schemas.openxmlformats.org/drawingml/2006/main" xmlns:r="http://schemas.openxmlformats.org/officeDocument/2006/relationships" xmlns:cx="http://schemas.microsoft.com/office/drawing/2014/chartex">
  <cx:chartData>
    <cx:data id="0"/>
  </cx:chartData>
  <cx:chart>
    <cx:plotArea>
      <cx:plotAreaRegion>
        <cx:series layoutId="boxWhisker" uniqueId="{E2922327-617B-46DE-9F8E-A5230609607F}">
          <cx:tx>
            <cx:txData>
              <cx:f/>
              <cx:v>max D angle</cx:v>
            </cx:txData>
          </cx:tx>
          <cx:spPr>
            <a:solidFill>
              <a:schemeClr val="bg1">
                <a:lumMod val="85000"/>
              </a:schemeClr>
            </a:solidFill>
          </cx:spPr>
          <cx:dataId val="0"/>
          <cx:layoutPr>
            <cx:statistics quartileMethod="exclusive"/>
          </cx:layoutPr>
        </cx:series>
      </cx:plotAreaRegion>
      <cx:axis id="0">
        <cx:catScaling gapWidth="1"/>
        <cx:tickLabels/>
      </cx:axis>
      <cx:axis id="1">
        <cx:valScaling/>
        <cx:majorGridlines/>
        <cx:tickLabels/>
      </cx:axis>
    </cx:plotArea>
    <cx:legend pos="b" align="ctr" overlay="0">
      <cx:txPr>
        <a:bodyPr spcFirstLastPara="1" vertOverflow="ellipsis" horzOverflow="overflow" wrap="square" lIns="0" tIns="0" rIns="0" bIns="0" anchor="ctr" anchorCtr="1"/>
        <a:lstStyle/>
        <a:p>
          <a:pPr algn="ctr" rtl="0">
            <a:defRPr/>
          </a:pPr>
          <a:endParaRPr lang="en-US" sz="900" b="0" i="0" u="none" strike="noStrike" baseline="0">
            <a:solidFill>
              <a:sysClr val="windowText" lastClr="000000">
                <a:lumMod val="65000"/>
                <a:lumOff val="35000"/>
              </a:sysClr>
            </a:solidFill>
            <a:latin typeface="Calibri" panose="020F0502020204030204"/>
          </a:endParaRPr>
        </a:p>
      </cx:txPr>
    </cx:legend>
  </cx:chart>
</cx: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406">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tx1"/>
    </cs:fontRef>
    <cs:spPr>
      <a:solidFill>
        <a:schemeClr val="phClr"/>
      </a:solidFill>
      <a:ln>
        <a:solidFill>
          <a:schemeClr val="phClr"/>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10.xml><?xml version="1.0" encoding="utf-8"?>
<cs:chartStyle xmlns:cs="http://schemas.microsoft.com/office/drawing/2012/chartStyle" xmlns:a="http://schemas.openxmlformats.org/drawingml/2006/main" id="406">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tx1"/>
    </cs:fontRef>
    <cs:spPr>
      <a:solidFill>
        <a:schemeClr val="phClr"/>
      </a:solidFill>
      <a:ln>
        <a:solidFill>
          <a:schemeClr val="phClr"/>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11.xml><?xml version="1.0" encoding="utf-8"?>
<cs:chartStyle xmlns:cs="http://schemas.microsoft.com/office/drawing/2012/chartStyle" xmlns:a="http://schemas.openxmlformats.org/drawingml/2006/main" id="406">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tx1"/>
    </cs:fontRef>
    <cs:spPr>
      <a:solidFill>
        <a:schemeClr val="phClr"/>
      </a:solidFill>
      <a:ln>
        <a:solidFill>
          <a:schemeClr val="phClr"/>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12.xml><?xml version="1.0" encoding="utf-8"?>
<cs:chartStyle xmlns:cs="http://schemas.microsoft.com/office/drawing/2012/chartStyle" xmlns:a="http://schemas.openxmlformats.org/drawingml/2006/main" id="406">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tx1"/>
    </cs:fontRef>
    <cs:spPr>
      <a:solidFill>
        <a:schemeClr val="phClr"/>
      </a:solidFill>
      <a:ln>
        <a:solidFill>
          <a:schemeClr val="phClr"/>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13.xml><?xml version="1.0" encoding="utf-8"?>
<cs:chartStyle xmlns:cs="http://schemas.microsoft.com/office/drawing/2012/chartStyle" xmlns:a="http://schemas.openxmlformats.org/drawingml/2006/main" id="406">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tx1"/>
    </cs:fontRef>
    <cs:spPr>
      <a:solidFill>
        <a:schemeClr val="phClr"/>
      </a:solidFill>
      <a:ln>
        <a:solidFill>
          <a:schemeClr val="phClr"/>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14.xml><?xml version="1.0" encoding="utf-8"?>
<cs:chartStyle xmlns:cs="http://schemas.microsoft.com/office/drawing/2012/chartStyle" xmlns:a="http://schemas.openxmlformats.org/drawingml/2006/main" id="406">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tx1"/>
    </cs:fontRef>
    <cs:spPr>
      <a:solidFill>
        <a:schemeClr val="phClr"/>
      </a:solidFill>
      <a:ln>
        <a:solidFill>
          <a:schemeClr val="phClr"/>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15.xml><?xml version="1.0" encoding="utf-8"?>
<cs:chartStyle xmlns:cs="http://schemas.microsoft.com/office/drawing/2012/chartStyle" xmlns:a="http://schemas.openxmlformats.org/drawingml/2006/main" id="406">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tx1"/>
    </cs:fontRef>
    <cs:spPr>
      <a:solidFill>
        <a:schemeClr val="phClr"/>
      </a:solidFill>
      <a:ln>
        <a:solidFill>
          <a:schemeClr val="phClr"/>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16.xml><?xml version="1.0" encoding="utf-8"?>
<cs:chartStyle xmlns:cs="http://schemas.microsoft.com/office/drawing/2012/chartStyle" xmlns:a="http://schemas.openxmlformats.org/drawingml/2006/main" id="406">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tx1"/>
    </cs:fontRef>
    <cs:spPr>
      <a:solidFill>
        <a:schemeClr val="phClr"/>
      </a:solidFill>
      <a:ln>
        <a:solidFill>
          <a:schemeClr val="phClr"/>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17.xml><?xml version="1.0" encoding="utf-8"?>
<cs:chartStyle xmlns:cs="http://schemas.microsoft.com/office/drawing/2012/chartStyle" xmlns:a="http://schemas.openxmlformats.org/drawingml/2006/main" id="406">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tx1"/>
    </cs:fontRef>
    <cs:spPr>
      <a:solidFill>
        <a:schemeClr val="phClr"/>
      </a:solidFill>
      <a:ln>
        <a:solidFill>
          <a:schemeClr val="phClr"/>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18.xml><?xml version="1.0" encoding="utf-8"?>
<cs:chartStyle xmlns:cs="http://schemas.microsoft.com/office/drawing/2012/chartStyle" xmlns:a="http://schemas.openxmlformats.org/drawingml/2006/main" id="406">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tx1"/>
    </cs:fontRef>
    <cs:spPr>
      <a:solidFill>
        <a:schemeClr val="phClr"/>
      </a:solidFill>
      <a:ln>
        <a:solidFill>
          <a:schemeClr val="phClr"/>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19.xml><?xml version="1.0" encoding="utf-8"?>
<cs:chartStyle xmlns:cs="http://schemas.microsoft.com/office/drawing/2012/chartStyle" xmlns:a="http://schemas.openxmlformats.org/drawingml/2006/main" id="406">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tx1"/>
    </cs:fontRef>
    <cs:spPr>
      <a:solidFill>
        <a:schemeClr val="phClr"/>
      </a:solidFill>
      <a:ln>
        <a:solidFill>
          <a:schemeClr val="phClr"/>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2.xml><?xml version="1.0" encoding="utf-8"?>
<cs:chartStyle xmlns:cs="http://schemas.microsoft.com/office/drawing/2012/chartStyle" xmlns:a="http://schemas.openxmlformats.org/drawingml/2006/main" id="406">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tx1"/>
    </cs:fontRef>
    <cs:spPr>
      <a:solidFill>
        <a:schemeClr val="phClr"/>
      </a:solidFill>
      <a:ln>
        <a:solidFill>
          <a:schemeClr val="phClr"/>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20.xml><?xml version="1.0" encoding="utf-8"?>
<cs:chartStyle xmlns:cs="http://schemas.microsoft.com/office/drawing/2012/chartStyle" xmlns:a="http://schemas.openxmlformats.org/drawingml/2006/main" id="406">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tx1"/>
    </cs:fontRef>
    <cs:spPr>
      <a:solidFill>
        <a:schemeClr val="phClr"/>
      </a:solidFill>
      <a:ln>
        <a:solidFill>
          <a:schemeClr val="phClr"/>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21.xml><?xml version="1.0" encoding="utf-8"?>
<cs:chartStyle xmlns:cs="http://schemas.microsoft.com/office/drawing/2012/chartStyle" xmlns:a="http://schemas.openxmlformats.org/drawingml/2006/main" id="406">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tx1"/>
    </cs:fontRef>
    <cs:spPr>
      <a:solidFill>
        <a:schemeClr val="phClr"/>
      </a:solidFill>
      <a:ln>
        <a:solidFill>
          <a:schemeClr val="phClr"/>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22.xml><?xml version="1.0" encoding="utf-8"?>
<cs:chartStyle xmlns:cs="http://schemas.microsoft.com/office/drawing/2012/chartStyle" xmlns:a="http://schemas.openxmlformats.org/drawingml/2006/main" id="406">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tx1"/>
    </cs:fontRef>
    <cs:spPr>
      <a:solidFill>
        <a:schemeClr val="phClr"/>
      </a:solidFill>
      <a:ln>
        <a:solidFill>
          <a:schemeClr val="phClr"/>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23.xml><?xml version="1.0" encoding="utf-8"?>
<cs:chartStyle xmlns:cs="http://schemas.microsoft.com/office/drawing/2012/chartStyle" xmlns:a="http://schemas.openxmlformats.org/drawingml/2006/main" id="406">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tx1"/>
    </cs:fontRef>
    <cs:spPr>
      <a:solidFill>
        <a:schemeClr val="phClr"/>
      </a:solidFill>
      <a:ln>
        <a:solidFill>
          <a:schemeClr val="phClr"/>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24.xml><?xml version="1.0" encoding="utf-8"?>
<cs:chartStyle xmlns:cs="http://schemas.microsoft.com/office/drawing/2012/chartStyle" xmlns:a="http://schemas.openxmlformats.org/drawingml/2006/main" id="406">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tx1"/>
    </cs:fontRef>
    <cs:spPr>
      <a:solidFill>
        <a:schemeClr val="phClr"/>
      </a:solidFill>
      <a:ln>
        <a:solidFill>
          <a:schemeClr val="phClr"/>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2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406">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tx1"/>
    </cs:fontRef>
    <cs:spPr>
      <a:solidFill>
        <a:schemeClr val="phClr"/>
      </a:solidFill>
      <a:ln>
        <a:solidFill>
          <a:schemeClr val="phClr"/>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4.xml><?xml version="1.0" encoding="utf-8"?>
<cs:chartStyle xmlns:cs="http://schemas.microsoft.com/office/drawing/2012/chartStyle" xmlns:a="http://schemas.openxmlformats.org/drawingml/2006/main" id="406">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tx1"/>
    </cs:fontRef>
    <cs:spPr>
      <a:solidFill>
        <a:schemeClr val="phClr"/>
      </a:solidFill>
      <a:ln>
        <a:solidFill>
          <a:schemeClr val="phClr"/>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5.xml><?xml version="1.0" encoding="utf-8"?>
<cs:chartStyle xmlns:cs="http://schemas.microsoft.com/office/drawing/2012/chartStyle" xmlns:a="http://schemas.openxmlformats.org/drawingml/2006/main" id="406">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tx1"/>
    </cs:fontRef>
    <cs:spPr>
      <a:solidFill>
        <a:schemeClr val="phClr"/>
      </a:solidFill>
      <a:ln>
        <a:solidFill>
          <a:schemeClr val="phClr"/>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6.xml><?xml version="1.0" encoding="utf-8"?>
<cs:chartStyle xmlns:cs="http://schemas.microsoft.com/office/drawing/2012/chartStyle" xmlns:a="http://schemas.openxmlformats.org/drawingml/2006/main" id="406">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tx1"/>
    </cs:fontRef>
    <cs:spPr>
      <a:solidFill>
        <a:schemeClr val="phClr"/>
      </a:solidFill>
      <a:ln>
        <a:solidFill>
          <a:schemeClr val="phClr"/>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7.xml><?xml version="1.0" encoding="utf-8"?>
<cs:chartStyle xmlns:cs="http://schemas.microsoft.com/office/drawing/2012/chartStyle" xmlns:a="http://schemas.openxmlformats.org/drawingml/2006/main" id="406">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tx1"/>
    </cs:fontRef>
    <cs:spPr>
      <a:solidFill>
        <a:schemeClr val="phClr"/>
      </a:solidFill>
      <a:ln>
        <a:solidFill>
          <a:schemeClr val="phClr"/>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8.xml><?xml version="1.0" encoding="utf-8"?>
<cs:chartStyle xmlns:cs="http://schemas.microsoft.com/office/drawing/2012/chartStyle" xmlns:a="http://schemas.openxmlformats.org/drawingml/2006/main" id="406">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tx1"/>
    </cs:fontRef>
    <cs:spPr>
      <a:solidFill>
        <a:schemeClr val="phClr"/>
      </a:solidFill>
      <a:ln>
        <a:solidFill>
          <a:schemeClr val="phClr"/>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9.xml><?xml version="1.0" encoding="utf-8"?>
<cs:chartStyle xmlns:cs="http://schemas.microsoft.com/office/drawing/2012/chartStyle" xmlns:a="http://schemas.openxmlformats.org/drawingml/2006/main" id="406">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tx1"/>
    </cs:fontRef>
    <cs:spPr>
      <a:solidFill>
        <a:schemeClr val="phClr"/>
      </a:solidFill>
      <a:ln>
        <a:solidFill>
          <a:schemeClr val="phClr"/>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trlProps/ctrlProp1.xml><?xml version="1.0" encoding="utf-8"?>
<formControlPr xmlns="http://schemas.microsoft.com/office/spreadsheetml/2009/9/main" objectType="Radio" firstButton="1" lockText="1" noThreeD="1"/>
</file>

<file path=xl/ctrlProps/ctrlProp10.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2.xml><?xml version="1.0" encoding="utf-8"?>
<formControlPr xmlns="http://schemas.microsoft.com/office/spreadsheetml/2009/9/main" objectType="Label" lockText="1"/>
</file>

<file path=xl/ctrlProps/ctrlProp3.xml><?xml version="1.0" encoding="utf-8"?>
<formControlPr xmlns="http://schemas.microsoft.com/office/spreadsheetml/2009/9/main" objectType="Radio" checked="Checked" lockText="1" noThreeD="1"/>
</file>

<file path=xl/ctrlProps/ctrlProp4.xml><?xml version="1.0" encoding="utf-8"?>
<formControlPr xmlns="http://schemas.microsoft.com/office/spreadsheetml/2009/9/main" objectType="Label" lockText="1"/>
</file>

<file path=xl/ctrlProps/ctrlProp5.xml><?xml version="1.0" encoding="utf-8"?>
<formControlPr xmlns="http://schemas.microsoft.com/office/spreadsheetml/2009/9/main" objectType="Label" lockText="1"/>
</file>

<file path=xl/ctrlProps/ctrlProp6.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13" Type="http://schemas.openxmlformats.org/officeDocument/2006/relationships/image" Target="../media/image13.png"/><Relationship Id="rId18" Type="http://schemas.microsoft.com/office/2014/relationships/chartEx" Target="../charts/chartEx4.xml"/><Relationship Id="rId26" Type="http://schemas.microsoft.com/office/2014/relationships/chartEx" Target="../charts/chartEx12.xml"/><Relationship Id="rId3" Type="http://schemas.openxmlformats.org/officeDocument/2006/relationships/image" Target="../media/image3.png"/><Relationship Id="rId21" Type="http://schemas.microsoft.com/office/2014/relationships/chartEx" Target="../charts/chartEx7.xml"/><Relationship Id="rId34" Type="http://schemas.openxmlformats.org/officeDocument/2006/relationships/image" Target="../media/image22.png"/><Relationship Id="rId7" Type="http://schemas.openxmlformats.org/officeDocument/2006/relationships/image" Target="../media/image7.png"/><Relationship Id="rId12" Type="http://schemas.openxmlformats.org/officeDocument/2006/relationships/image" Target="../media/image12.png"/><Relationship Id="rId17" Type="http://schemas.microsoft.com/office/2014/relationships/chartEx" Target="../charts/chartEx3.xml"/><Relationship Id="rId25" Type="http://schemas.microsoft.com/office/2014/relationships/chartEx" Target="../charts/chartEx11.xml"/><Relationship Id="rId33" Type="http://schemas.openxmlformats.org/officeDocument/2006/relationships/image" Target="../media/image21.png"/><Relationship Id="rId2" Type="http://schemas.openxmlformats.org/officeDocument/2006/relationships/image" Target="../media/image2.png"/><Relationship Id="rId16" Type="http://schemas.microsoft.com/office/2014/relationships/chartEx" Target="../charts/chartEx2.xml"/><Relationship Id="rId20" Type="http://schemas.microsoft.com/office/2014/relationships/chartEx" Target="../charts/chartEx6.xml"/><Relationship Id="rId29" Type="http://schemas.openxmlformats.org/officeDocument/2006/relationships/image" Target="../media/image17.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24" Type="http://schemas.microsoft.com/office/2014/relationships/chartEx" Target="../charts/chartEx10.xml"/><Relationship Id="rId32" Type="http://schemas.openxmlformats.org/officeDocument/2006/relationships/image" Target="../media/image20.png"/><Relationship Id="rId5" Type="http://schemas.openxmlformats.org/officeDocument/2006/relationships/image" Target="../media/image5.png"/><Relationship Id="rId15" Type="http://schemas.microsoft.com/office/2014/relationships/chartEx" Target="../charts/chartEx1.xml"/><Relationship Id="rId23" Type="http://schemas.microsoft.com/office/2014/relationships/chartEx" Target="../charts/chartEx9.xml"/><Relationship Id="rId28" Type="http://schemas.openxmlformats.org/officeDocument/2006/relationships/image" Target="../media/image16.png"/><Relationship Id="rId10" Type="http://schemas.openxmlformats.org/officeDocument/2006/relationships/image" Target="../media/image10.png"/><Relationship Id="rId19" Type="http://schemas.microsoft.com/office/2014/relationships/chartEx" Target="../charts/chartEx5.xml"/><Relationship Id="rId31" Type="http://schemas.openxmlformats.org/officeDocument/2006/relationships/image" Target="../media/image19.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 Id="rId22" Type="http://schemas.microsoft.com/office/2014/relationships/chartEx" Target="../charts/chartEx8.xml"/><Relationship Id="rId27" Type="http://schemas.openxmlformats.org/officeDocument/2006/relationships/image" Target="../media/image15.emf"/><Relationship Id="rId30" Type="http://schemas.openxmlformats.org/officeDocument/2006/relationships/image" Target="../media/image18.png"/><Relationship Id="rId35" Type="http://schemas.openxmlformats.org/officeDocument/2006/relationships/image" Target="../media/image23.png"/><Relationship Id="rId8" Type="http://schemas.openxmlformats.org/officeDocument/2006/relationships/image" Target="../media/image8.png"/></Relationships>
</file>

<file path=xl/drawings/_rels/drawing2.xml.rels><?xml version="1.0" encoding="UTF-8" standalone="yes"?>
<Relationships xmlns="http://schemas.openxmlformats.org/package/2006/relationships"><Relationship Id="rId8" Type="http://schemas.openxmlformats.org/officeDocument/2006/relationships/image" Target="../media/image30.png"/><Relationship Id="rId13" Type="http://schemas.microsoft.com/office/2014/relationships/chartEx" Target="../charts/chartEx13.xml"/><Relationship Id="rId18" Type="http://schemas.microsoft.com/office/2014/relationships/chartEx" Target="../charts/chartEx18.xml"/><Relationship Id="rId26" Type="http://schemas.openxmlformats.org/officeDocument/2006/relationships/image" Target="../media/image34.png"/><Relationship Id="rId3" Type="http://schemas.openxmlformats.org/officeDocument/2006/relationships/image" Target="../media/image19.png"/><Relationship Id="rId21" Type="http://schemas.microsoft.com/office/2014/relationships/chartEx" Target="../charts/chartEx20.xml"/><Relationship Id="rId7" Type="http://schemas.openxmlformats.org/officeDocument/2006/relationships/image" Target="../media/image29.png"/><Relationship Id="rId12" Type="http://schemas.openxmlformats.org/officeDocument/2006/relationships/image" Target="../media/image9.png"/><Relationship Id="rId17" Type="http://schemas.microsoft.com/office/2014/relationships/chartEx" Target="../charts/chartEx17.xml"/><Relationship Id="rId25" Type="http://schemas.microsoft.com/office/2014/relationships/chartEx" Target="../charts/chartEx24.xml"/><Relationship Id="rId2" Type="http://schemas.openxmlformats.org/officeDocument/2006/relationships/image" Target="../media/image25.png"/><Relationship Id="rId16" Type="http://schemas.microsoft.com/office/2014/relationships/chartEx" Target="../charts/chartEx16.xml"/><Relationship Id="rId20" Type="http://schemas.microsoft.com/office/2014/relationships/chartEx" Target="../charts/chartEx19.xml"/><Relationship Id="rId1" Type="http://schemas.openxmlformats.org/officeDocument/2006/relationships/image" Target="../media/image24.png"/><Relationship Id="rId6" Type="http://schemas.openxmlformats.org/officeDocument/2006/relationships/image" Target="../media/image28.png"/><Relationship Id="rId11" Type="http://schemas.openxmlformats.org/officeDocument/2006/relationships/image" Target="../media/image32.emf"/><Relationship Id="rId24" Type="http://schemas.microsoft.com/office/2014/relationships/chartEx" Target="../charts/chartEx23.xml"/><Relationship Id="rId5" Type="http://schemas.openxmlformats.org/officeDocument/2006/relationships/image" Target="../media/image27.png"/><Relationship Id="rId15" Type="http://schemas.microsoft.com/office/2014/relationships/chartEx" Target="../charts/chartEx15.xml"/><Relationship Id="rId23" Type="http://schemas.microsoft.com/office/2014/relationships/chartEx" Target="../charts/chartEx22.xml"/><Relationship Id="rId10" Type="http://schemas.openxmlformats.org/officeDocument/2006/relationships/image" Target="../media/image31.png"/><Relationship Id="rId19" Type="http://schemas.openxmlformats.org/officeDocument/2006/relationships/image" Target="../media/image33.png"/><Relationship Id="rId4" Type="http://schemas.openxmlformats.org/officeDocument/2006/relationships/image" Target="../media/image26.png"/><Relationship Id="rId9" Type="http://schemas.openxmlformats.org/officeDocument/2006/relationships/image" Target="../media/image14.png"/><Relationship Id="rId14" Type="http://schemas.microsoft.com/office/2014/relationships/chartEx" Target="../charts/chartEx14.xml"/><Relationship Id="rId22" Type="http://schemas.microsoft.com/office/2014/relationships/chartEx" Target="../charts/chartEx21.xml"/><Relationship Id="rId27" Type="http://schemas.openxmlformats.org/officeDocument/2006/relationships/image" Target="../media/image35.png"/></Relationships>
</file>

<file path=xl/drawings/_rels/drawing3.xml.rels><?xml version="1.0" encoding="UTF-8" standalone="yes"?>
<Relationships xmlns="http://schemas.openxmlformats.org/package/2006/relationships"><Relationship Id="rId1" Type="http://schemas.openxmlformats.org/officeDocument/2006/relationships/image" Target="../media/image25.png"/></Relationships>
</file>

<file path=xl/drawings/_rels/drawing4.xml.rels><?xml version="1.0" encoding="UTF-8" standalone="yes"?>
<Relationships xmlns="http://schemas.openxmlformats.org/package/2006/relationships"><Relationship Id="rId3" Type="http://schemas.openxmlformats.org/officeDocument/2006/relationships/image" Target="../media/image37.png"/><Relationship Id="rId2" Type="http://schemas.openxmlformats.org/officeDocument/2006/relationships/image" Target="../media/image36.png"/><Relationship Id="rId1" Type="http://schemas.openxmlformats.org/officeDocument/2006/relationships/image" Target="../media/image19.png"/></Relationships>
</file>

<file path=xl/drawings/_rels/drawing5.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image" Target="../media/image38.png"/><Relationship Id="rId1" Type="http://schemas.openxmlformats.org/officeDocument/2006/relationships/chart" Target="../charts/chart1.xml"/></Relationships>
</file>

<file path=xl/drawings/_rels/drawing7.xml.rels><?xml version="1.0" encoding="UTF-8" standalone="yes"?>
<Relationships xmlns="http://schemas.openxmlformats.org/package/2006/relationships"><Relationship Id="rId3" Type="http://schemas.openxmlformats.org/officeDocument/2006/relationships/chart" Target="../charts/chart4.xml"/><Relationship Id="rId2" Type="http://schemas.openxmlformats.org/officeDocument/2006/relationships/chart" Target="../charts/chart3.xml"/><Relationship Id="rId1" Type="http://schemas.openxmlformats.org/officeDocument/2006/relationships/image" Target="../media/image39.png"/><Relationship Id="rId5" Type="http://schemas.openxmlformats.org/officeDocument/2006/relationships/chart" Target="../charts/chart6.xml"/><Relationship Id="rId4" Type="http://schemas.openxmlformats.org/officeDocument/2006/relationships/chart" Target="../charts/chart5.xml"/></Relationships>
</file>

<file path=xl/drawings/drawing1.xml><?xml version="1.0" encoding="utf-8"?>
<xdr:wsDr xmlns:xdr="http://schemas.openxmlformats.org/drawingml/2006/spreadsheetDrawing" xmlns:a="http://schemas.openxmlformats.org/drawingml/2006/main">
  <xdr:twoCellAnchor editAs="oneCell">
    <xdr:from>
      <xdr:col>15</xdr:col>
      <xdr:colOff>372711</xdr:colOff>
      <xdr:row>2</xdr:row>
      <xdr:rowOff>152400</xdr:rowOff>
    </xdr:from>
    <xdr:to>
      <xdr:col>18</xdr:col>
      <xdr:colOff>360412</xdr:colOff>
      <xdr:row>13</xdr:row>
      <xdr:rowOff>95603</xdr:rowOff>
    </xdr:to>
    <xdr:pic>
      <xdr:nvPicPr>
        <xdr:cNvPr id="2" name="Picture 1">
          <a:extLst>
            <a:ext uri="{FF2B5EF4-FFF2-40B4-BE49-F238E27FC236}">
              <a16:creationId xmlns:a16="http://schemas.microsoft.com/office/drawing/2014/main" id="{69D870CE-87DC-40CC-9FFF-D1B8A66F3585}"/>
            </a:ext>
          </a:extLst>
        </xdr:cNvPr>
        <xdr:cNvPicPr>
          <a:picLocks noChangeAspect="1"/>
        </xdr:cNvPicPr>
      </xdr:nvPicPr>
      <xdr:blipFill>
        <a:blip xmlns:r="http://schemas.openxmlformats.org/officeDocument/2006/relationships" r:embed="rId1"/>
        <a:stretch>
          <a:fillRect/>
        </a:stretch>
      </xdr:blipFill>
      <xdr:spPr>
        <a:xfrm>
          <a:off x="9497661" y="533400"/>
          <a:ext cx="1997476" cy="2038703"/>
        </a:xfrm>
        <a:prstGeom prst="rect">
          <a:avLst/>
        </a:prstGeom>
      </xdr:spPr>
    </xdr:pic>
    <xdr:clientData/>
  </xdr:twoCellAnchor>
  <xdr:twoCellAnchor>
    <xdr:from>
      <xdr:col>0</xdr:col>
      <xdr:colOff>314325</xdr:colOff>
      <xdr:row>2</xdr:row>
      <xdr:rowOff>154305</xdr:rowOff>
    </xdr:from>
    <xdr:to>
      <xdr:col>15</xdr:col>
      <xdr:colOff>146685</xdr:colOff>
      <xdr:row>7</xdr:row>
      <xdr:rowOff>9525</xdr:rowOff>
    </xdr:to>
    <xdr:sp macro="" textlink="">
      <xdr:nvSpPr>
        <xdr:cNvPr id="3" name="TextBox 2">
          <a:extLst>
            <a:ext uri="{FF2B5EF4-FFF2-40B4-BE49-F238E27FC236}">
              <a16:creationId xmlns:a16="http://schemas.microsoft.com/office/drawing/2014/main" id="{B0A32150-26F1-4D4A-87A6-0C4F01924B96}"/>
            </a:ext>
          </a:extLst>
        </xdr:cNvPr>
        <xdr:cNvSpPr txBox="1"/>
      </xdr:nvSpPr>
      <xdr:spPr>
        <a:xfrm>
          <a:off x="314325" y="535305"/>
          <a:ext cx="8957310" cy="80772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4400"/>
            <a:t>Groundwater Velocity Questions</a:t>
          </a:r>
        </a:p>
        <a:p>
          <a:pPr algn="ctr"/>
          <a:endParaRPr lang="en-US" sz="4400"/>
        </a:p>
        <a:p>
          <a:pPr algn="ctr"/>
          <a:endParaRPr lang="en-US" sz="4400"/>
        </a:p>
      </xdr:txBody>
    </xdr:sp>
    <xdr:clientData/>
  </xdr:twoCellAnchor>
  <xdr:twoCellAnchor>
    <xdr:from>
      <xdr:col>1</xdr:col>
      <xdr:colOff>114299</xdr:colOff>
      <xdr:row>15</xdr:row>
      <xdr:rowOff>135257</xdr:rowOff>
    </xdr:from>
    <xdr:to>
      <xdr:col>18</xdr:col>
      <xdr:colOff>345281</xdr:colOff>
      <xdr:row>23</xdr:row>
      <xdr:rowOff>23813</xdr:rowOff>
    </xdr:to>
    <xdr:sp macro="" textlink="">
      <xdr:nvSpPr>
        <xdr:cNvPr id="4" name="TextBox 3">
          <a:extLst>
            <a:ext uri="{FF2B5EF4-FFF2-40B4-BE49-F238E27FC236}">
              <a16:creationId xmlns:a16="http://schemas.microsoft.com/office/drawing/2014/main" id="{8C82E009-A52B-4252-81F9-27B2FC2BECBE}"/>
            </a:ext>
          </a:extLst>
        </xdr:cNvPr>
        <xdr:cNvSpPr txBox="1"/>
      </xdr:nvSpPr>
      <xdr:spPr>
        <a:xfrm>
          <a:off x="704849" y="2992757"/>
          <a:ext cx="10775157" cy="141255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Open the spreadsheet “GWP_Velocity_Exercises.xlsm” and click on the tab for 'Exercise 1'. Consider the simplified porous medium shown. Just as aquifers composed of sediment grains are imperfectly packed, this cartoon displays empty spaces between the grains (blue in Figure Exercise 1a). In the spreadsheet, drag the individual grains from the 'real' porous medium to the empty vessel illustrated in Figure Exercise 1‑1. Stack the grains with no space between them (that is, finish the process started in Figure Exercise 1‑1c). Assume that the area of each grain is 4 square units.</a:t>
          </a:r>
        </a:p>
        <a:p>
          <a:endParaRPr lang="en-US" sz="1100" baseline="0"/>
        </a:p>
        <a:p>
          <a:r>
            <a:rPr lang="en-US" sz="1100" b="1" i="1" baseline="0"/>
            <a:t>What is the fraction of open space to total space, </a:t>
          </a:r>
          <a:r>
            <a:rPr lang="en-US" sz="1100" b="1" i="0" baseline="0"/>
            <a:t>i.e</a:t>
          </a:r>
          <a:r>
            <a:rPr lang="en-US" sz="1100" b="1" i="1" baseline="0"/>
            <a:t>., the total porosity,  in the porous medium?</a:t>
          </a:r>
          <a:endParaRPr lang="en-US" sz="1100" b="1" i="1"/>
        </a:p>
      </xdr:txBody>
    </xdr:sp>
    <xdr:clientData/>
  </xdr:twoCellAnchor>
  <xdr:twoCellAnchor>
    <xdr:from>
      <xdr:col>0</xdr:col>
      <xdr:colOff>593407</xdr:colOff>
      <xdr:row>35</xdr:row>
      <xdr:rowOff>136209</xdr:rowOff>
    </xdr:from>
    <xdr:to>
      <xdr:col>18</xdr:col>
      <xdr:colOff>468154</xdr:colOff>
      <xdr:row>46</xdr:row>
      <xdr:rowOff>11906</xdr:rowOff>
    </xdr:to>
    <xdr:sp macro="" textlink="">
      <xdr:nvSpPr>
        <xdr:cNvPr id="5" name="TextBox 4">
          <a:extLst>
            <a:ext uri="{FF2B5EF4-FFF2-40B4-BE49-F238E27FC236}">
              <a16:creationId xmlns:a16="http://schemas.microsoft.com/office/drawing/2014/main" id="{B2C6BE6D-8F16-4365-8CD6-22B941325758}"/>
            </a:ext>
          </a:extLst>
        </xdr:cNvPr>
        <xdr:cNvSpPr txBox="1"/>
      </xdr:nvSpPr>
      <xdr:spPr>
        <a:xfrm>
          <a:off x="593407" y="6803709"/>
          <a:ext cx="11009472" cy="197119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Now, scroll down in the spreadsheet to look at the porous medium with ovate grains.  on row 24. Each of these grains has the same area as the square grains in question 1 of Exercise Set 1.</a:t>
          </a:r>
        </a:p>
        <a:p>
          <a:endParaRPr lang="en-US" sz="1100" baseline="0"/>
        </a:p>
        <a:p>
          <a:r>
            <a:rPr lang="en-US" sz="1100" b="1" i="1" baseline="0"/>
            <a:t>What is the total porosity for this medium?  Justify your answer on a purely qualitative argument (no calculations).</a:t>
          </a:r>
        </a:p>
        <a:p>
          <a:endParaRPr lang="en-US" sz="1100" b="1" i="1" baseline="0"/>
        </a:p>
        <a:p>
          <a:r>
            <a:rPr lang="en-US" sz="1100" b="0" i="0" baseline="0"/>
            <a:t>Ovate grains can isolate pockets of the 'aquifer' space - </a:t>
          </a:r>
          <a:r>
            <a:rPr lang="en-US" sz="1100" b="0" i="1" baseline="0"/>
            <a:t>i.e</a:t>
          </a:r>
          <a:r>
            <a:rPr lang="en-US" sz="1100" b="0" i="0" baseline="0"/>
            <a:t>., pores.  Count the number of isolated pores.  For the purposes of this exercise, allow single isolated pores or pairs of pores in isolation to constitute 'dead end' pores.  Three or more connected pores do not represent dead-ends.  It might help the process to color the dead end pores (Figure 4). </a:t>
          </a:r>
        </a:p>
        <a:p>
          <a:endParaRPr lang="en-US" sz="1100" b="0" i="0" baseline="0"/>
        </a:p>
        <a:p>
          <a:r>
            <a:rPr lang="en-US" sz="1100" b="1" i="1" baseline="0"/>
            <a:t>Assuming each pore has an area of 1 square unit, subtract the area of dead-end pores from the total open space area and recalculate the porosity.  </a:t>
          </a:r>
        </a:p>
        <a:p>
          <a:endParaRPr lang="en-US" sz="1100" b="0" i="0" baseline="0"/>
        </a:p>
        <a:p>
          <a:r>
            <a:rPr lang="en-US" sz="1100" b="0" i="0" baseline="0"/>
            <a:t>This recalculated porosity is called the </a:t>
          </a:r>
          <a:r>
            <a:rPr lang="en-US" sz="1100" b="0" i="1" baseline="0"/>
            <a:t>effective porosity</a:t>
          </a:r>
          <a:r>
            <a:rPr lang="en-US" sz="1100" b="0" i="0" baseline="0"/>
            <a:t> since it represents the porosity capable to transmitting water.</a:t>
          </a:r>
          <a:endParaRPr lang="en-US" sz="1100" b="0" i="0"/>
        </a:p>
      </xdr:txBody>
    </xdr:sp>
    <xdr:clientData/>
  </xdr:twoCellAnchor>
  <xdr:twoCellAnchor editAs="oneCell">
    <xdr:from>
      <xdr:col>4</xdr:col>
      <xdr:colOff>311100</xdr:colOff>
      <xdr:row>47</xdr:row>
      <xdr:rowOff>0</xdr:rowOff>
    </xdr:from>
    <xdr:to>
      <xdr:col>6</xdr:col>
      <xdr:colOff>209548</xdr:colOff>
      <xdr:row>52</xdr:row>
      <xdr:rowOff>167733</xdr:rowOff>
    </xdr:to>
    <xdr:pic>
      <xdr:nvPicPr>
        <xdr:cNvPr id="6" name="Picture 5">
          <a:extLst>
            <a:ext uri="{FF2B5EF4-FFF2-40B4-BE49-F238E27FC236}">
              <a16:creationId xmlns:a16="http://schemas.microsoft.com/office/drawing/2014/main" id="{A031FFE4-4989-448C-8058-92CA52919F85}"/>
            </a:ext>
          </a:extLst>
        </xdr:cNvPr>
        <xdr:cNvPicPr>
          <a:picLocks noChangeAspect="1"/>
        </xdr:cNvPicPr>
      </xdr:nvPicPr>
      <xdr:blipFill>
        <a:blip xmlns:r="http://schemas.openxmlformats.org/officeDocument/2006/relationships" r:embed="rId2"/>
        <a:stretch>
          <a:fillRect/>
        </a:stretch>
      </xdr:blipFill>
      <xdr:spPr>
        <a:xfrm>
          <a:off x="2730450" y="8953500"/>
          <a:ext cx="1117648" cy="1120233"/>
        </a:xfrm>
        <a:prstGeom prst="rect">
          <a:avLst/>
        </a:prstGeom>
      </xdr:spPr>
    </xdr:pic>
    <xdr:clientData/>
  </xdr:twoCellAnchor>
  <xdr:twoCellAnchor>
    <xdr:from>
      <xdr:col>1</xdr:col>
      <xdr:colOff>15240</xdr:colOff>
      <xdr:row>58</xdr:row>
      <xdr:rowOff>15240</xdr:rowOff>
    </xdr:from>
    <xdr:to>
      <xdr:col>18</xdr:col>
      <xdr:colOff>416719</xdr:colOff>
      <xdr:row>64</xdr:row>
      <xdr:rowOff>0</xdr:rowOff>
    </xdr:to>
    <xdr:sp macro="" textlink="">
      <xdr:nvSpPr>
        <xdr:cNvPr id="7" name="TextBox 6">
          <a:extLst>
            <a:ext uri="{FF2B5EF4-FFF2-40B4-BE49-F238E27FC236}">
              <a16:creationId xmlns:a16="http://schemas.microsoft.com/office/drawing/2014/main" id="{6D196B19-3787-42E8-A3E5-590AD141C5F0}"/>
            </a:ext>
          </a:extLst>
        </xdr:cNvPr>
        <xdr:cNvSpPr txBox="1"/>
      </xdr:nvSpPr>
      <xdr:spPr>
        <a:xfrm>
          <a:off x="605790" y="11064240"/>
          <a:ext cx="10945654" cy="112776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a:t>Scroll further down the spreadsheet and consider the porous medium with two sizes of ovate grains</a:t>
          </a:r>
          <a:r>
            <a:rPr lang="en-US" sz="1100" b="0" i="0" baseline="0"/>
            <a:t>.  Drag all of the small grains (1 square unit each) and place them in the spaces between the large grains (4 square units each)  in the neighboring 'aquifer'.   This is analogous to  making the medium less well sorted.  </a:t>
          </a:r>
        </a:p>
        <a:p>
          <a:endParaRPr lang="en-US" sz="1100" b="0" i="0" baseline="0"/>
        </a:p>
        <a:p>
          <a:r>
            <a:rPr lang="en-US" sz="1100" b="1" i="1" baseline="0"/>
            <a:t>Recalculate the total and effective porosities with the small grains added to the porous medium.  Compare both with the answers obtained in (1) and (2) and explain the reasons for any differences.</a:t>
          </a:r>
          <a:endParaRPr lang="en-US" sz="1100" b="1" i="1"/>
        </a:p>
      </xdr:txBody>
    </xdr:sp>
    <xdr:clientData/>
  </xdr:twoCellAnchor>
  <xdr:twoCellAnchor editAs="oneCell">
    <xdr:from>
      <xdr:col>3</xdr:col>
      <xdr:colOff>518161</xdr:colOff>
      <xdr:row>65</xdr:row>
      <xdr:rowOff>91590</xdr:rowOff>
    </xdr:from>
    <xdr:to>
      <xdr:col>6</xdr:col>
      <xdr:colOff>114300</xdr:colOff>
      <xdr:row>72</xdr:row>
      <xdr:rowOff>174123</xdr:rowOff>
    </xdr:to>
    <xdr:pic>
      <xdr:nvPicPr>
        <xdr:cNvPr id="8" name="Picture 7">
          <a:extLst>
            <a:ext uri="{FF2B5EF4-FFF2-40B4-BE49-F238E27FC236}">
              <a16:creationId xmlns:a16="http://schemas.microsoft.com/office/drawing/2014/main" id="{47D12F8D-13C7-4476-B723-59AACB4106C9}"/>
            </a:ext>
          </a:extLst>
        </xdr:cNvPr>
        <xdr:cNvPicPr>
          <a:picLocks noChangeAspect="1"/>
        </xdr:cNvPicPr>
      </xdr:nvPicPr>
      <xdr:blipFill>
        <a:blip xmlns:r="http://schemas.openxmlformats.org/officeDocument/2006/relationships" r:embed="rId3"/>
        <a:stretch>
          <a:fillRect/>
        </a:stretch>
      </xdr:blipFill>
      <xdr:spPr>
        <a:xfrm>
          <a:off x="2327911" y="12474090"/>
          <a:ext cx="1424939" cy="1416033"/>
        </a:xfrm>
        <a:prstGeom prst="rect">
          <a:avLst/>
        </a:prstGeom>
      </xdr:spPr>
    </xdr:pic>
    <xdr:clientData/>
  </xdr:twoCellAnchor>
  <xdr:twoCellAnchor editAs="oneCell">
    <xdr:from>
      <xdr:col>2</xdr:col>
      <xdr:colOff>106680</xdr:colOff>
      <xdr:row>68</xdr:row>
      <xdr:rowOff>108423</xdr:rowOff>
    </xdr:from>
    <xdr:to>
      <xdr:col>3</xdr:col>
      <xdr:colOff>171653</xdr:colOff>
      <xdr:row>69</xdr:row>
      <xdr:rowOff>167711</xdr:rowOff>
    </xdr:to>
    <xdr:pic>
      <xdr:nvPicPr>
        <xdr:cNvPr id="9" name="Picture 8">
          <a:extLst>
            <a:ext uri="{FF2B5EF4-FFF2-40B4-BE49-F238E27FC236}">
              <a16:creationId xmlns:a16="http://schemas.microsoft.com/office/drawing/2014/main" id="{93988D0E-46A5-4105-9419-1ABCCDC67F0E}"/>
            </a:ext>
          </a:extLst>
        </xdr:cNvPr>
        <xdr:cNvPicPr>
          <a:picLocks noChangeAspect="1"/>
        </xdr:cNvPicPr>
      </xdr:nvPicPr>
      <xdr:blipFill>
        <a:blip xmlns:r="http://schemas.openxmlformats.org/officeDocument/2006/relationships" r:embed="rId4"/>
        <a:stretch>
          <a:fillRect/>
        </a:stretch>
      </xdr:blipFill>
      <xdr:spPr>
        <a:xfrm>
          <a:off x="1306830" y="13062423"/>
          <a:ext cx="674573" cy="249788"/>
        </a:xfrm>
        <a:prstGeom prst="rect">
          <a:avLst/>
        </a:prstGeom>
      </xdr:spPr>
    </xdr:pic>
    <xdr:clientData/>
  </xdr:twoCellAnchor>
  <xdr:twoCellAnchor editAs="oneCell">
    <xdr:from>
      <xdr:col>7</xdr:col>
      <xdr:colOff>205740</xdr:colOff>
      <xdr:row>67</xdr:row>
      <xdr:rowOff>47316</xdr:rowOff>
    </xdr:from>
    <xdr:to>
      <xdr:col>8</xdr:col>
      <xdr:colOff>208247</xdr:colOff>
      <xdr:row>70</xdr:row>
      <xdr:rowOff>131580</xdr:rowOff>
    </xdr:to>
    <xdr:pic>
      <xdr:nvPicPr>
        <xdr:cNvPr id="10" name="Picture 9">
          <a:extLst>
            <a:ext uri="{FF2B5EF4-FFF2-40B4-BE49-F238E27FC236}">
              <a16:creationId xmlns:a16="http://schemas.microsoft.com/office/drawing/2014/main" id="{D3863A55-D9AF-41C3-8F6D-1FA780FA84E2}"/>
            </a:ext>
          </a:extLst>
        </xdr:cNvPr>
        <xdr:cNvPicPr>
          <a:picLocks noChangeAspect="1"/>
        </xdr:cNvPicPr>
      </xdr:nvPicPr>
      <xdr:blipFill>
        <a:blip xmlns:r="http://schemas.openxmlformats.org/officeDocument/2006/relationships" r:embed="rId5"/>
        <a:stretch>
          <a:fillRect/>
        </a:stretch>
      </xdr:blipFill>
      <xdr:spPr>
        <a:xfrm>
          <a:off x="4453890" y="12810816"/>
          <a:ext cx="612107" cy="655764"/>
        </a:xfrm>
        <a:prstGeom prst="rect">
          <a:avLst/>
        </a:prstGeom>
      </xdr:spPr>
    </xdr:pic>
    <xdr:clientData/>
  </xdr:twoCellAnchor>
  <xdr:twoCellAnchor>
    <xdr:from>
      <xdr:col>2</xdr:col>
      <xdr:colOff>373380</xdr:colOff>
      <xdr:row>69</xdr:row>
      <xdr:rowOff>1905</xdr:rowOff>
    </xdr:from>
    <xdr:to>
      <xdr:col>5</xdr:col>
      <xdr:colOff>304800</xdr:colOff>
      <xdr:row>71</xdr:row>
      <xdr:rowOff>121920</xdr:rowOff>
    </xdr:to>
    <xdr:cxnSp macro="">
      <xdr:nvCxnSpPr>
        <xdr:cNvPr id="11" name="Straight Arrow Connector 10">
          <a:extLst>
            <a:ext uri="{FF2B5EF4-FFF2-40B4-BE49-F238E27FC236}">
              <a16:creationId xmlns:a16="http://schemas.microsoft.com/office/drawing/2014/main" id="{64D3F86F-144B-4D7C-BEE9-32C54209CEEC}"/>
            </a:ext>
          </a:extLst>
        </xdr:cNvPr>
        <xdr:cNvCxnSpPr/>
      </xdr:nvCxnSpPr>
      <xdr:spPr>
        <a:xfrm>
          <a:off x="1573530" y="13146405"/>
          <a:ext cx="1760220" cy="501015"/>
        </a:xfrm>
        <a:prstGeom prst="straightConnector1">
          <a:avLst/>
        </a:prstGeom>
        <a:ln w="19050">
          <a:solidFill>
            <a:srgbClr val="FF0000"/>
          </a:solidFill>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6</xdr:col>
      <xdr:colOff>304800</xdr:colOff>
      <xdr:row>68</xdr:row>
      <xdr:rowOff>121920</xdr:rowOff>
    </xdr:from>
    <xdr:to>
      <xdr:col>7</xdr:col>
      <xdr:colOff>45720</xdr:colOff>
      <xdr:row>69</xdr:row>
      <xdr:rowOff>60960</xdr:rowOff>
    </xdr:to>
    <xdr:sp macro="" textlink="">
      <xdr:nvSpPr>
        <xdr:cNvPr id="12" name="Arrow: Right 11">
          <a:extLst>
            <a:ext uri="{FF2B5EF4-FFF2-40B4-BE49-F238E27FC236}">
              <a16:creationId xmlns:a16="http://schemas.microsoft.com/office/drawing/2014/main" id="{725E63B9-2E8B-4F2C-8FD3-D5D4B14B8010}"/>
            </a:ext>
          </a:extLst>
        </xdr:cNvPr>
        <xdr:cNvSpPr/>
      </xdr:nvSpPr>
      <xdr:spPr>
        <a:xfrm>
          <a:off x="3943350" y="13075920"/>
          <a:ext cx="350520" cy="12954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87630</xdr:colOff>
      <xdr:row>81</xdr:row>
      <xdr:rowOff>1906</xdr:rowOff>
    </xdr:from>
    <xdr:to>
      <xdr:col>18</xdr:col>
      <xdr:colOff>396716</xdr:colOff>
      <xdr:row>104</xdr:row>
      <xdr:rowOff>0</xdr:rowOff>
    </xdr:to>
    <xdr:sp macro="" textlink="">
      <xdr:nvSpPr>
        <xdr:cNvPr id="13" name="TextBox 12">
          <a:extLst>
            <a:ext uri="{FF2B5EF4-FFF2-40B4-BE49-F238E27FC236}">
              <a16:creationId xmlns:a16="http://schemas.microsoft.com/office/drawing/2014/main" id="{6D8420BA-9D9C-45C0-AFDE-A5424861611B}"/>
            </a:ext>
          </a:extLst>
        </xdr:cNvPr>
        <xdr:cNvSpPr txBox="1"/>
      </xdr:nvSpPr>
      <xdr:spPr>
        <a:xfrm>
          <a:off x="678180" y="15432406"/>
          <a:ext cx="10853261" cy="437959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a:t>Consider the conceptualized diagram of an aquifer to the right (shown</a:t>
          </a:r>
          <a:r>
            <a:rPr lang="en-US" sz="1100" b="0" i="0" baseline="0"/>
            <a:t> </a:t>
          </a:r>
          <a:r>
            <a:rPr lang="en-US" sz="1100" b="0" i="0"/>
            <a:t>in  Figure Exercise 2‑1. </a:t>
          </a:r>
          <a:r>
            <a:rPr lang="en-US" sz="1100" b="0" i="0" baseline="0"/>
            <a:t>A lucky hydrogeologist placed two wells in the ground at this site and somehow aligned them perfectly with the flow direction.  As a result, these two wells are all that are needed to estimate the Darcy flux and seepage velocity in the aquifer.</a:t>
          </a:r>
        </a:p>
        <a:p>
          <a:endParaRPr lang="en-US" sz="1100" b="0" i="0" baseline="0"/>
        </a:p>
        <a:p>
          <a:endParaRPr lang="en-US" sz="1100" b="0" i="0" baseline="0"/>
        </a:p>
        <a:p>
          <a:endParaRPr lang="en-US" sz="1100" b="0" i="0" baseline="0"/>
        </a:p>
        <a:p>
          <a:endParaRPr lang="en-US" sz="1100" b="0" i="0" baseline="0"/>
        </a:p>
        <a:p>
          <a:endParaRPr lang="en-US" sz="1100" b="0" i="0" baseline="0"/>
        </a:p>
        <a:p>
          <a:endParaRPr lang="en-US" sz="1100" b="0" i="0" baseline="0"/>
        </a:p>
        <a:p>
          <a:endParaRPr lang="en-US" sz="1100" b="0" i="0" baseline="0"/>
        </a:p>
        <a:p>
          <a:endParaRPr lang="en-US" sz="1100" b="0" i="0" baseline="0"/>
        </a:p>
        <a:p>
          <a:endParaRPr lang="en-US" sz="1100" b="0" i="0" baseline="0"/>
        </a:p>
        <a:p>
          <a:endParaRPr lang="en-US" sz="1100" b="0" i="0" baseline="0"/>
        </a:p>
        <a:p>
          <a:endParaRPr lang="en-US" sz="1100" b="0" i="0" baseline="0"/>
        </a:p>
        <a:p>
          <a:endParaRPr lang="en-US" sz="1100" b="0" i="0" baseline="0"/>
        </a:p>
        <a:p>
          <a:endParaRPr lang="en-US" sz="1100" b="0" i="0" baseline="0"/>
        </a:p>
        <a:p>
          <a:endParaRPr lang="en-US" sz="1100" b="0" i="0" baseline="0"/>
        </a:p>
        <a:p>
          <a:pPr marL="0" marR="0" lvl="0" indent="0" defTabSz="914400" eaLnBrk="1" fontAlgn="auto" latinLnBrk="0" hangingPunct="1">
            <a:lnSpc>
              <a:spcPct val="100000"/>
            </a:lnSpc>
            <a:spcBef>
              <a:spcPts val="0"/>
            </a:spcBef>
            <a:spcAft>
              <a:spcPts val="0"/>
            </a:spcAft>
            <a:buClrTx/>
            <a:buSzTx/>
            <a:buFontTx/>
            <a:buNone/>
            <a:tabLst/>
            <a:defRPr/>
          </a:pPr>
          <a:r>
            <a:rPr lang="en-US" sz="1100" b="1" u="none">
              <a:solidFill>
                <a:schemeClr val="dk1"/>
              </a:solidFill>
              <a:effectLst/>
              <a:latin typeface="+mn-lt"/>
              <a:ea typeface="+mn-ea"/>
              <a:cs typeface="+mn-cs"/>
            </a:rPr>
            <a:t>Figure</a:t>
          </a:r>
          <a:r>
            <a:rPr lang="en-US" sz="1100" b="1" u="sng">
              <a:solidFill>
                <a:schemeClr val="dk1"/>
              </a:solidFill>
              <a:effectLst/>
              <a:latin typeface="+mn-lt"/>
              <a:ea typeface="+mn-ea"/>
              <a:cs typeface="+mn-cs"/>
            </a:rPr>
            <a:t> </a:t>
          </a:r>
          <a:r>
            <a:rPr lang="en-US" sz="1100" b="1" u="none">
              <a:solidFill>
                <a:schemeClr val="dk1"/>
              </a:solidFill>
              <a:effectLst/>
              <a:latin typeface="+mn-lt"/>
              <a:ea typeface="+mn-ea"/>
              <a:cs typeface="+mn-cs"/>
            </a:rPr>
            <a:t>Exercise</a:t>
          </a:r>
          <a:r>
            <a:rPr lang="en-US" sz="1100" u="none" strike="sngStrike">
              <a:solidFill>
                <a:schemeClr val="dk1"/>
              </a:solidFill>
              <a:effectLst/>
              <a:latin typeface="+mn-lt"/>
              <a:ea typeface="+mn-ea"/>
              <a:cs typeface="+mn-cs"/>
            </a:rPr>
            <a:t> </a:t>
          </a:r>
          <a:r>
            <a:rPr lang="en-US" sz="1100" b="1" u="none">
              <a:solidFill>
                <a:schemeClr val="dk1"/>
              </a:solidFill>
              <a:effectLst/>
              <a:latin typeface="+mn-lt"/>
              <a:ea typeface="+mn-ea"/>
              <a:cs typeface="+mn-cs"/>
            </a:rPr>
            <a:t> 2‑1 ‑</a:t>
          </a:r>
          <a:r>
            <a:rPr lang="en-US" sz="1100" u="none">
              <a:solidFill>
                <a:schemeClr val="dk1"/>
              </a:solidFill>
              <a:effectLst/>
              <a:latin typeface="+mn-lt"/>
              <a:ea typeface="+mn-ea"/>
              <a:cs typeface="+mn-cs"/>
            </a:rPr>
            <a:t> A lucky hydrogeologist placed two wells in the ground at this site that are aligned perfectly with the flow direction.</a:t>
          </a:r>
        </a:p>
        <a:p>
          <a:endParaRPr lang="en-US" sz="1100" b="0" i="0" baseline="0"/>
        </a:p>
        <a:p>
          <a:endParaRPr lang="en-US" sz="1100" b="0" i="0" baseline="0"/>
        </a:p>
        <a:p>
          <a:r>
            <a:rPr lang="en-US" sz="1100" u="none">
              <a:solidFill>
                <a:schemeClr val="dk1"/>
              </a:solidFill>
              <a:effectLst/>
              <a:latin typeface="+mn-lt"/>
              <a:ea typeface="+mn-ea"/>
              <a:cs typeface="+mn-cs"/>
            </a:rPr>
            <a:t>Open the spreadsheet “GWP_Velocity_Exercises.xlsm” and click on the tab for 'Exercise 2'. Note that the wells are 20 m apart (</a:t>
          </a:r>
          <a:r>
            <a:rPr lang="en-US" sz="1100" u="none">
              <a:solidFill>
                <a:schemeClr val="dk1"/>
              </a:solidFill>
              <a:effectLst/>
              <a:latin typeface="Symbol" panose="05050102010706020507" pitchFamily="18" charset="2"/>
              <a:ea typeface="+mn-ea"/>
              <a:cs typeface="+mn-cs"/>
            </a:rPr>
            <a:t>D</a:t>
          </a:r>
          <a:r>
            <a:rPr lang="en-US" sz="1100" u="none">
              <a:solidFill>
                <a:schemeClr val="dk1"/>
              </a:solidFill>
              <a:effectLst/>
              <a:latin typeface="+mn-lt"/>
              <a:ea typeface="+mn-ea"/>
              <a:cs typeface="+mn-cs"/>
            </a:rPr>
            <a:t>ℓ) with a difference in water levels between them of 0.02 m (</a:t>
          </a:r>
          <a:r>
            <a:rPr lang="en-US" sz="1100" u="none">
              <a:solidFill>
                <a:schemeClr val="dk1"/>
              </a:solidFill>
              <a:effectLst/>
              <a:latin typeface="Symbol" panose="05050102010706020507" pitchFamily="18" charset="2"/>
              <a:ea typeface="+mn-ea"/>
              <a:cs typeface="+mn-cs"/>
            </a:rPr>
            <a:t>D</a:t>
          </a:r>
          <a:r>
            <a:rPr lang="en-US" sz="1100" u="none">
              <a:solidFill>
                <a:schemeClr val="dk1"/>
              </a:solidFill>
              <a:effectLst/>
              <a:latin typeface="+mn-lt"/>
              <a:ea typeface="+mn-ea"/>
              <a:cs typeface="+mn-cs"/>
            </a:rPr>
            <a:t>H). Prior work in the wells led to an estimate of</a:t>
          </a:r>
          <a:r>
            <a:rPr lang="en-US" sz="1100" i="1" u="none">
              <a:solidFill>
                <a:schemeClr val="dk1"/>
              </a:solidFill>
              <a:effectLst/>
              <a:latin typeface="+mn-lt"/>
              <a:ea typeface="+mn-ea"/>
              <a:cs typeface="+mn-cs"/>
            </a:rPr>
            <a:t> K </a:t>
          </a:r>
          <a:r>
            <a:rPr lang="en-US" sz="1100" u="none">
              <a:solidFill>
                <a:schemeClr val="dk1"/>
              </a:solidFill>
              <a:effectLst/>
              <a:latin typeface="+mn-lt"/>
              <a:ea typeface="+mn-ea"/>
              <a:cs typeface="+mn-cs"/>
            </a:rPr>
            <a:t>= 20 m/d for the aquifer. The sediments are dominantly sand, and the effective porosity (</a:t>
          </a:r>
          <a:r>
            <a:rPr lang="en-US" sz="1100" i="1" u="none">
              <a:solidFill>
                <a:schemeClr val="dk1"/>
              </a:solidFill>
              <a:effectLst/>
              <a:latin typeface="+mn-lt"/>
              <a:ea typeface="+mn-ea"/>
              <a:cs typeface="+mn-cs"/>
            </a:rPr>
            <a:t>n</a:t>
          </a:r>
          <a:r>
            <a:rPr lang="en-US" sz="1100" i="1" u="none" baseline="-25000">
              <a:solidFill>
                <a:schemeClr val="dk1"/>
              </a:solidFill>
              <a:effectLst/>
              <a:latin typeface="+mn-lt"/>
              <a:ea typeface="+mn-ea"/>
              <a:cs typeface="+mn-cs"/>
            </a:rPr>
            <a:t>e</a:t>
          </a:r>
          <a:r>
            <a:rPr lang="en-US" sz="1100" u="none">
              <a:solidFill>
                <a:schemeClr val="dk1"/>
              </a:solidFill>
              <a:effectLst/>
              <a:latin typeface="+mn-lt"/>
              <a:ea typeface="+mn-ea"/>
              <a:cs typeface="+mn-cs"/>
            </a:rPr>
            <a:t>) is estimated to be 0.28.</a:t>
          </a:r>
        </a:p>
        <a:p>
          <a:endParaRPr lang="en-US" sz="1100" b="0" i="0" baseline="0"/>
        </a:p>
        <a:p>
          <a:r>
            <a:rPr lang="en-US" sz="1100" b="1" i="1" baseline="0"/>
            <a:t>Given the equations for Darcy flux and seepage velocity given on the Exercise 2 sheet, calculate these quantities in the space provided on the sheet.</a:t>
          </a:r>
        </a:p>
        <a:p>
          <a:endParaRPr lang="en-US" sz="1100" b="1" i="1" baseline="0"/>
        </a:p>
        <a:p>
          <a:endParaRPr lang="en-US" sz="1100" b="1" i="1" baseline="0"/>
        </a:p>
        <a:p>
          <a:r>
            <a:rPr lang="en-US" sz="1100" b="1">
              <a:solidFill>
                <a:schemeClr val="dk1"/>
              </a:solidFill>
              <a:effectLst/>
              <a:latin typeface="+mn-lt"/>
              <a:ea typeface="+mn-ea"/>
              <a:cs typeface="+mn-cs"/>
            </a:rPr>
            <a:t>*</a:t>
          </a:r>
          <a:r>
            <a:rPr lang="en-US" sz="1100">
              <a:solidFill>
                <a:schemeClr val="dk1"/>
              </a:solidFill>
              <a:effectLst/>
              <a:latin typeface="+mn-lt"/>
              <a:ea typeface="+mn-ea"/>
              <a:cs typeface="+mn-cs"/>
            </a:rPr>
            <a:t> </a:t>
          </a:r>
          <a:r>
            <a:rPr lang="en-US" sz="1100" b="1">
              <a:solidFill>
                <a:schemeClr val="dk1"/>
              </a:solidFill>
              <a:effectLst/>
              <a:latin typeface="+mn-lt"/>
              <a:ea typeface="+mn-ea"/>
              <a:cs typeface="+mn-cs"/>
            </a:rPr>
            <a:t>The solution for Exercise 2‑1</a:t>
          </a:r>
          <a:r>
            <a:rPr lang="en-US" sz="1100">
              <a:solidFill>
                <a:schemeClr val="dk1"/>
              </a:solidFill>
              <a:effectLst/>
              <a:latin typeface="+mn-lt"/>
              <a:ea typeface="+mn-ea"/>
              <a:cs typeface="+mn-cs"/>
            </a:rPr>
            <a:t> begins on </a:t>
          </a:r>
          <a:r>
            <a:rPr lang="en-US" sz="1100" u="none">
              <a:solidFill>
                <a:schemeClr val="dk1"/>
              </a:solidFill>
              <a:effectLst/>
              <a:latin typeface="+mn-lt"/>
              <a:ea typeface="+mn-ea"/>
              <a:cs typeface="+mn-cs"/>
            </a:rPr>
            <a:t>row 71 of the Solutions Tab of KeyFile_GWP_Velocity_Exercises.xlsm</a:t>
          </a:r>
          <a:r>
            <a:rPr lang="en-US" sz="1100" b="1" u="none">
              <a:solidFill>
                <a:schemeClr val="dk1"/>
              </a:solidFill>
              <a:effectLst/>
              <a:latin typeface="+mn-lt"/>
              <a:ea typeface="+mn-ea"/>
              <a:cs typeface="+mn-cs"/>
            </a:rPr>
            <a:t>*</a:t>
          </a:r>
          <a:r>
            <a:rPr lang="en-US" sz="1100" b="1" i="1" u="none">
              <a:solidFill>
                <a:schemeClr val="dk1"/>
              </a:solidFill>
              <a:effectLst/>
              <a:latin typeface="+mn-lt"/>
              <a:ea typeface="+mn-ea"/>
              <a:cs typeface="+mn-cs"/>
            </a:rPr>
            <a:t>.</a:t>
          </a:r>
          <a:endParaRPr lang="en-US" sz="1100" u="none">
            <a:solidFill>
              <a:schemeClr val="dk1"/>
            </a:solidFill>
            <a:effectLst/>
            <a:latin typeface="+mn-lt"/>
            <a:ea typeface="+mn-ea"/>
            <a:cs typeface="+mn-cs"/>
          </a:endParaRPr>
        </a:p>
      </xdr:txBody>
    </xdr:sp>
    <xdr:clientData/>
  </xdr:twoCellAnchor>
  <xdr:twoCellAnchor>
    <xdr:from>
      <xdr:col>1</xdr:col>
      <xdr:colOff>76200</xdr:colOff>
      <xdr:row>193</xdr:row>
      <xdr:rowOff>15717</xdr:rowOff>
    </xdr:from>
    <xdr:to>
      <xdr:col>18</xdr:col>
      <xdr:colOff>329565</xdr:colOff>
      <xdr:row>264</xdr:row>
      <xdr:rowOff>35718</xdr:rowOff>
    </xdr:to>
    <xdr:sp macro="" textlink="">
      <xdr:nvSpPr>
        <xdr:cNvPr id="14" name="TextBox 13">
          <a:extLst>
            <a:ext uri="{FF2B5EF4-FFF2-40B4-BE49-F238E27FC236}">
              <a16:creationId xmlns:a16="http://schemas.microsoft.com/office/drawing/2014/main" id="{F9CABD7B-B8C1-4C81-9E26-96B7A644724A}"/>
            </a:ext>
          </a:extLst>
        </xdr:cNvPr>
        <xdr:cNvSpPr txBox="1"/>
      </xdr:nvSpPr>
      <xdr:spPr>
        <a:xfrm>
          <a:off x="666750" y="36782217"/>
          <a:ext cx="10797540" cy="1354550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chemeClr val="dk1"/>
              </a:solidFill>
              <a:effectLst/>
              <a:latin typeface="+mn-lt"/>
              <a:ea typeface="+mn-ea"/>
              <a:cs typeface="+mn-cs"/>
            </a:rPr>
            <a:t>Click on the Exercise 3 tab in the “GWP_Velocity_Exercises.xlsm” spreadsheet and look over the interwell tracer test model domain (area in green) as shown in Figure Exercise 3‑1. The dispersivities are set to 0.1 m in the flow direction and 0.01 m in the transverse direction. Above the model domain, the area shaded blue contains three input variables </a:t>
          </a:r>
        </a:p>
        <a:p>
          <a:r>
            <a:rPr lang="en-US" sz="1100">
              <a:solidFill>
                <a:schemeClr val="dk1"/>
              </a:solidFill>
              <a:effectLst/>
              <a:latin typeface="+mn-lt"/>
              <a:ea typeface="+mn-ea"/>
              <a:cs typeface="+mn-cs"/>
            </a:rPr>
            <a:t>1) the seepage velocity in m/d</a:t>
          </a:r>
        </a:p>
        <a:p>
          <a:r>
            <a:rPr lang="en-US" sz="1100">
              <a:solidFill>
                <a:schemeClr val="dk1"/>
              </a:solidFill>
              <a:effectLst/>
              <a:latin typeface="+mn-lt"/>
              <a:ea typeface="+mn-ea"/>
              <a:cs typeface="+mn-cs"/>
            </a:rPr>
            <a:t>2) the tracer pulse dimension (centered on the injection well) in the flow direction</a:t>
          </a:r>
        </a:p>
        <a:p>
          <a:r>
            <a:rPr lang="en-US" sz="1100">
              <a:solidFill>
                <a:schemeClr val="dk1"/>
              </a:solidFill>
              <a:effectLst/>
              <a:latin typeface="+mn-lt"/>
              <a:ea typeface="+mn-ea"/>
              <a:cs typeface="+mn-cs"/>
            </a:rPr>
            <a:t>3) the tracer pulse dimension (centered on the injection well) transverse to flow</a:t>
          </a: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                           </a:t>
          </a:r>
          <a:r>
            <a:rPr lang="en-US" sz="1100" b="1">
              <a:solidFill>
                <a:schemeClr val="dk1"/>
              </a:solidFill>
              <a:effectLst/>
              <a:latin typeface="+mn-lt"/>
              <a:ea typeface="+mn-ea"/>
              <a:cs typeface="+mn-cs"/>
            </a:rPr>
            <a:t>Figure Exercise 3‑1 ‑ </a:t>
          </a:r>
          <a:r>
            <a:rPr lang="en-US" sz="1100">
              <a:solidFill>
                <a:schemeClr val="dk1"/>
              </a:solidFill>
              <a:effectLst/>
              <a:latin typeface="+mn-lt"/>
              <a:ea typeface="+mn-ea"/>
              <a:cs typeface="+mn-cs"/>
            </a:rPr>
            <a:t>Model domain and parameters for Exercise Set 3‑1</a:t>
          </a:r>
        </a:p>
        <a:p>
          <a:endParaRPr lang="en-US" sz="1100">
            <a:solidFill>
              <a:schemeClr val="dk1"/>
            </a:solidFill>
            <a:effectLst/>
            <a:latin typeface="+mn-lt"/>
            <a:ea typeface="+mn-ea"/>
            <a:cs typeface="+mn-cs"/>
          </a:endParaRPr>
        </a:p>
        <a:p>
          <a:endParaRPr lang="en-US" sz="1100" b="0" i="0" u="none" strike="noStrike" baseline="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This plume is calculated on a two-dimensional plane assuming a unit thickness in the third dimension (into the page) with uniform conditions throughout the model in that direction.</a:t>
          </a:r>
        </a:p>
        <a:p>
          <a:r>
            <a:rPr lang="en-US" sz="1100" b="0" i="0" u="none" strike="noStrike" baseline="0">
              <a:solidFill>
                <a:schemeClr val="dk1"/>
              </a:solidFill>
              <a:effectLst/>
              <a:latin typeface="+mn-lt"/>
              <a:ea typeface="+mn-ea"/>
              <a:cs typeface="+mn-cs"/>
            </a:rPr>
            <a:t>Three control buttons are provided:</a:t>
          </a:r>
        </a:p>
        <a:p>
          <a:pPr lvl="1"/>
          <a:r>
            <a:rPr lang="en-US" sz="1100" b="0" i="0" u="none" strike="noStrike" baseline="0">
              <a:solidFill>
                <a:schemeClr val="dk1"/>
              </a:solidFill>
              <a:effectLst/>
              <a:latin typeface="+mn-lt"/>
              <a:ea typeface="+mn-ea"/>
              <a:cs typeface="+mn-cs"/>
            </a:rPr>
            <a:t>1) 'Reset the time' button that resets the model to initial conditions, at time = 0 days immediately after the tracer is injected.</a:t>
          </a:r>
        </a:p>
        <a:p>
          <a:pPr lvl="1"/>
          <a:r>
            <a:rPr lang="en-US" sz="1100" b="0" i="0" u="none" strike="noStrike" baseline="0">
              <a:solidFill>
                <a:schemeClr val="dk1"/>
              </a:solidFill>
              <a:effectLst/>
              <a:latin typeface="+mn-lt"/>
              <a:ea typeface="+mn-ea"/>
              <a:cs typeface="+mn-cs"/>
            </a:rPr>
            <a:t>2) 'Start the test' button to start the clock (and flow) in the test.</a:t>
          </a:r>
        </a:p>
        <a:p>
          <a:pPr lvl="1"/>
          <a:r>
            <a:rPr lang="en-US" sz="1100" b="0" i="0" u="none" strike="noStrike" baseline="0">
              <a:solidFill>
                <a:schemeClr val="dk1"/>
              </a:solidFill>
              <a:effectLst/>
              <a:latin typeface="+mn-lt"/>
              <a:ea typeface="+mn-ea"/>
              <a:cs typeface="+mn-cs"/>
            </a:rPr>
            <a:t>3) 'Stop Execution' button suspends the simulation.  Once this button is depressed, the test cannot be resumed. A new test must be started by once again pressing the reset button and then the start button.</a:t>
          </a:r>
        </a:p>
        <a:p>
          <a:pPr lvl="1"/>
          <a:endParaRPr lang="en-US" sz="1100" b="0" i="0" u="none" strike="noStrike" baseline="0">
            <a:solidFill>
              <a:schemeClr val="dk1"/>
            </a:solidFill>
            <a:effectLst/>
            <a:latin typeface="+mn-lt"/>
            <a:ea typeface="+mn-ea"/>
            <a:cs typeface="+mn-cs"/>
          </a:endParaRPr>
        </a:p>
        <a:p>
          <a:pPr lvl="0"/>
          <a:r>
            <a:rPr lang="en-US" sz="1100" b="0" i="0" u="none" strike="noStrike" baseline="0">
              <a:solidFill>
                <a:schemeClr val="dk1"/>
              </a:solidFill>
              <a:effectLst/>
              <a:latin typeface="+mn-lt"/>
              <a:ea typeface="+mn-ea"/>
              <a:cs typeface="+mn-cs"/>
            </a:rPr>
            <a:t>Beneath the domain is a clock, with bold writing and an orange background.  The clock reports the time in days since injection.</a:t>
          </a:r>
        </a:p>
        <a:p>
          <a:pPr lvl="0"/>
          <a:endParaRPr lang="en-US" sz="1100" b="0" i="0" u="none" strike="noStrike" baseline="0">
            <a:solidFill>
              <a:schemeClr val="dk1"/>
            </a:solidFill>
            <a:effectLst/>
            <a:latin typeface="+mn-lt"/>
            <a:ea typeface="+mn-ea"/>
            <a:cs typeface="+mn-cs"/>
          </a:endParaRPr>
        </a:p>
        <a:p>
          <a:r>
            <a:rPr lang="en-US" sz="1100">
              <a:solidFill>
                <a:schemeClr val="dk1"/>
              </a:solidFill>
              <a:effectLst/>
              <a:latin typeface="+mn-lt"/>
              <a:ea typeface="+mn-ea"/>
              <a:cs typeface="+mn-cs"/>
            </a:rPr>
            <a:t>To the right of the model domain are two graphs. The upper one shows the concentration of tracer along a line that runs left to right through the middle of the plume at each instant in time. This is a 'profile of the pulse' as shown in Figure Exercise 3‑1a. The red dashed line in Figure Exercise 3‑1a shows the location of the well on the centerline of the plume. The other graph shows the history of tracer in each of two wells located 10 m from the injection well. One well is on the centerline and the other is off to the side. These graphs of concentration versus time are known as 'breakthrough curves' as shown in Figure Exercise 3‑1b.  </a:t>
          </a:r>
        </a:p>
        <a:p>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                                        a)       </a:t>
          </a:r>
          <a:r>
            <a:rPr lang="en-US" sz="1100" baseline="0">
              <a:solidFill>
                <a:schemeClr val="dk1"/>
              </a:solidFill>
              <a:effectLst/>
              <a:latin typeface="+mn-lt"/>
              <a:ea typeface="+mn-ea"/>
              <a:cs typeface="+mn-cs"/>
            </a:rPr>
            <a:t>                                                                                       b)</a:t>
          </a:r>
          <a:endParaRPr lang="en-US" sz="1100">
            <a:solidFill>
              <a:schemeClr val="dk1"/>
            </a:solidFill>
            <a:effectLst/>
            <a:latin typeface="+mn-lt"/>
            <a:ea typeface="+mn-ea"/>
            <a:cs typeface="+mn-cs"/>
          </a:endParaRPr>
        </a:p>
        <a:p>
          <a:pPr lvl="1"/>
          <a:endParaRPr lang="en-US" sz="1100" b="0" i="0" u="none" strike="noStrike">
            <a:solidFill>
              <a:schemeClr val="dk1"/>
            </a:solidFill>
            <a:effectLst/>
            <a:latin typeface="+mn-lt"/>
            <a:ea typeface="+mn-ea"/>
            <a:cs typeface="+mn-cs"/>
          </a:endParaRPr>
        </a:p>
        <a:p>
          <a:pPr lvl="1"/>
          <a:endParaRPr lang="en-US" sz="1100" b="0" i="0" u="none" strike="noStrike">
            <a:solidFill>
              <a:schemeClr val="dk1"/>
            </a:solidFill>
            <a:effectLst/>
            <a:latin typeface="+mn-lt"/>
            <a:ea typeface="+mn-ea"/>
            <a:cs typeface="+mn-cs"/>
          </a:endParaRPr>
        </a:p>
        <a:p>
          <a:pPr lvl="1"/>
          <a:endParaRPr lang="en-US" sz="1100" b="0" i="0" u="none" strike="noStrike">
            <a:solidFill>
              <a:schemeClr val="dk1"/>
            </a:solidFill>
            <a:effectLst/>
            <a:latin typeface="+mn-lt"/>
            <a:ea typeface="+mn-ea"/>
            <a:cs typeface="+mn-cs"/>
          </a:endParaRPr>
        </a:p>
        <a:p>
          <a:pPr lvl="1"/>
          <a:endParaRPr lang="en-US" sz="1100" b="0" i="0" u="none" strike="noStrike">
            <a:solidFill>
              <a:schemeClr val="dk1"/>
            </a:solidFill>
            <a:effectLst/>
            <a:latin typeface="+mn-lt"/>
            <a:ea typeface="+mn-ea"/>
            <a:cs typeface="+mn-cs"/>
          </a:endParaRPr>
        </a:p>
        <a:p>
          <a:pPr lvl="1"/>
          <a:endParaRPr lang="en-US" sz="1100" b="0" i="0" u="none" strike="noStrike">
            <a:solidFill>
              <a:schemeClr val="dk1"/>
            </a:solidFill>
            <a:effectLst/>
            <a:latin typeface="+mn-lt"/>
            <a:ea typeface="+mn-ea"/>
            <a:cs typeface="+mn-cs"/>
          </a:endParaRPr>
        </a:p>
        <a:p>
          <a:pPr lvl="1"/>
          <a:endParaRPr lang="en-US" sz="1100" b="0" i="0" u="none" strike="noStrike">
            <a:solidFill>
              <a:schemeClr val="dk1"/>
            </a:solidFill>
            <a:effectLst/>
            <a:latin typeface="+mn-lt"/>
            <a:ea typeface="+mn-ea"/>
            <a:cs typeface="+mn-cs"/>
          </a:endParaRPr>
        </a:p>
        <a:p>
          <a:pPr lvl="1"/>
          <a:endParaRPr lang="en-US" sz="1100" b="0" i="0" u="none" strike="noStrike">
            <a:solidFill>
              <a:schemeClr val="dk1"/>
            </a:solidFill>
            <a:effectLst/>
            <a:latin typeface="+mn-lt"/>
            <a:ea typeface="+mn-ea"/>
            <a:cs typeface="+mn-cs"/>
          </a:endParaRPr>
        </a:p>
        <a:p>
          <a:pPr lvl="1"/>
          <a:endParaRPr lang="en-US" sz="1100" b="0" i="0" u="none" strike="noStrike">
            <a:solidFill>
              <a:schemeClr val="dk1"/>
            </a:solidFill>
            <a:effectLst/>
            <a:latin typeface="+mn-lt"/>
            <a:ea typeface="+mn-ea"/>
            <a:cs typeface="+mn-cs"/>
          </a:endParaRPr>
        </a:p>
        <a:p>
          <a:pPr lvl="1"/>
          <a:endParaRPr lang="en-US" sz="1100" b="0" i="0" u="none" strike="noStrike">
            <a:solidFill>
              <a:schemeClr val="dk1"/>
            </a:solidFill>
            <a:effectLst/>
            <a:latin typeface="+mn-lt"/>
            <a:ea typeface="+mn-ea"/>
            <a:cs typeface="+mn-cs"/>
          </a:endParaRPr>
        </a:p>
        <a:p>
          <a:endParaRPr lang="en-US" sz="1100" b="0" i="0" u="sng" strike="noStrike">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b="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b="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b="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b="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b="1">
              <a:solidFill>
                <a:schemeClr val="dk1"/>
              </a:solidFill>
              <a:effectLst/>
              <a:latin typeface="+mn-lt"/>
              <a:ea typeface="+mn-ea"/>
              <a:cs typeface="+mn-cs"/>
            </a:rPr>
            <a:t>Figure Exercise 3‑2</a:t>
          </a:r>
          <a:r>
            <a:rPr lang="en-US" sz="1100">
              <a:solidFill>
                <a:schemeClr val="dk1"/>
              </a:solidFill>
              <a:effectLst/>
              <a:latin typeface="+mn-lt"/>
              <a:ea typeface="+mn-ea"/>
              <a:cs typeface="+mn-cs"/>
            </a:rPr>
            <a:t> </a:t>
          </a:r>
          <a:r>
            <a:rPr lang="en-US" sz="1100" b="1">
              <a:solidFill>
                <a:schemeClr val="dk1"/>
              </a:solidFill>
              <a:effectLst/>
              <a:latin typeface="+mn-lt"/>
              <a:ea typeface="+mn-ea"/>
              <a:cs typeface="+mn-cs"/>
            </a:rPr>
            <a:t>–</a:t>
          </a:r>
          <a:r>
            <a:rPr lang="en-US" sz="1100">
              <a:solidFill>
                <a:schemeClr val="dk1"/>
              </a:solidFill>
              <a:effectLst/>
              <a:latin typeface="+mn-lt"/>
              <a:ea typeface="+mn-ea"/>
              <a:cs typeface="+mn-cs"/>
            </a:rPr>
            <a:t> a) Concentration of tracer along the centerline of the plume at each instant in time which is a 'profile of the pulse' with the red dashed line showing the location of the well. b) Breakthrough curves of concentration in each of two wells located 10 m from the injection well.</a:t>
          </a:r>
        </a:p>
        <a:p>
          <a:endParaRPr lang="en-US" sz="1100" b="0" i="0" u="sng" strike="noStrike">
            <a:solidFill>
              <a:schemeClr val="dk1"/>
            </a:solidFill>
            <a:effectLst/>
            <a:latin typeface="+mn-lt"/>
            <a:ea typeface="+mn-ea"/>
            <a:cs typeface="+mn-cs"/>
          </a:endParaRPr>
        </a:p>
        <a:p>
          <a:r>
            <a:rPr lang="en-US" sz="1100" b="0" i="0" u="sng" strike="noStrike">
              <a:solidFill>
                <a:schemeClr val="dk1"/>
              </a:solidFill>
              <a:effectLst/>
              <a:latin typeface="+mn-lt"/>
              <a:ea typeface="+mn-ea"/>
              <a:cs typeface="+mn-cs"/>
            </a:rPr>
            <a:t>Starting an</a:t>
          </a:r>
          <a:r>
            <a:rPr lang="en-US" sz="1100" b="0" i="0" u="sng" strike="noStrike" baseline="0">
              <a:solidFill>
                <a:schemeClr val="dk1"/>
              </a:solidFill>
              <a:effectLst/>
              <a:latin typeface="+mn-lt"/>
              <a:ea typeface="+mn-ea"/>
              <a:cs typeface="+mn-cs"/>
            </a:rPr>
            <a:t> interwell tracer test:</a:t>
          </a:r>
        </a:p>
        <a:p>
          <a:r>
            <a:rPr lang="en-US" sz="1100" b="0" i="0" u="none" strike="noStrike">
              <a:solidFill>
                <a:schemeClr val="dk1"/>
              </a:solidFill>
              <a:effectLst/>
              <a:latin typeface="+mn-lt"/>
              <a:ea typeface="+mn-ea"/>
              <a:cs typeface="+mn-cs"/>
            </a:rPr>
            <a:t>The first time the sheet is accessed, the entry for velocity in the input (blue)</a:t>
          </a:r>
          <a:r>
            <a:rPr lang="en-US" sz="1100" b="0" i="0" u="none" strike="noStrike" baseline="0">
              <a:solidFill>
                <a:schemeClr val="dk1"/>
              </a:solidFill>
              <a:effectLst/>
              <a:latin typeface="+mn-lt"/>
              <a:ea typeface="+mn-ea"/>
              <a:cs typeface="+mn-cs"/>
            </a:rPr>
            <a:t> area will be blank.  This is the correct condition to start a test in which the user must determine a velocity chosen by the sheet.  At the end of the test, after the user has pushed the 'stop execution' button, the user's estimate of </a:t>
          </a:r>
          <a:r>
            <a:rPr lang="en-US" sz="1100" b="0" i="1" u="none" strike="noStrike" baseline="0">
              <a:solidFill>
                <a:schemeClr val="dk1"/>
              </a:solidFill>
              <a:effectLst/>
              <a:latin typeface="+mn-lt"/>
              <a:ea typeface="+mn-ea"/>
              <a:cs typeface="+mn-cs"/>
            </a:rPr>
            <a:t>v</a:t>
          </a:r>
          <a:r>
            <a:rPr lang="en-US" sz="1100" b="0" i="0" u="none" strike="noStrike" baseline="0">
              <a:solidFill>
                <a:schemeClr val="dk1"/>
              </a:solidFill>
              <a:effectLst/>
              <a:latin typeface="+mn-lt"/>
              <a:ea typeface="+mn-ea"/>
              <a:cs typeface="+mn-cs"/>
            </a:rPr>
            <a:t> can be typed into cell O29 and the sheet will report either "Success!" or "Please try again".</a:t>
          </a:r>
        </a:p>
        <a:p>
          <a:endParaRPr lang="en-US" sz="1100" b="0" i="0" u="none" strike="noStrike" baseline="0">
            <a:solidFill>
              <a:schemeClr val="dk1"/>
            </a:solidFill>
            <a:effectLst/>
            <a:latin typeface="+mn-lt"/>
            <a:ea typeface="+mn-ea"/>
            <a:cs typeface="+mn-cs"/>
          </a:endParaRPr>
        </a:p>
        <a:p>
          <a:endParaRPr lang="en-US" sz="1100" b="0" i="0" u="none" strike="noStrike" baseline="0">
            <a:solidFill>
              <a:schemeClr val="dk1"/>
            </a:solidFill>
            <a:effectLst/>
            <a:latin typeface="+mn-lt"/>
            <a:ea typeface="+mn-ea"/>
            <a:cs typeface="+mn-cs"/>
          </a:endParaRPr>
        </a:p>
        <a:p>
          <a:r>
            <a:rPr lang="en-US" sz="1100" b="0" i="0" u="none" strike="noStrike" baseline="0">
              <a:solidFill>
                <a:schemeClr val="dk1"/>
              </a:solidFill>
              <a:effectLst/>
              <a:latin typeface="+mn-lt"/>
              <a:ea typeface="+mn-ea"/>
              <a:cs typeface="+mn-cs"/>
            </a:rPr>
            <a:t> If the user wishes to see a test with a particular velocity, then the user-entered value can be typed into cell C5 and the model will run with that input.</a:t>
          </a:r>
        </a:p>
        <a:p>
          <a:endParaRPr lang="en-US" sz="1100" b="0" i="0" u="none" strike="noStrike" baseline="0">
            <a:solidFill>
              <a:schemeClr val="dk1"/>
            </a:solidFill>
            <a:effectLst/>
            <a:latin typeface="+mn-lt"/>
            <a:ea typeface="+mn-ea"/>
            <a:cs typeface="+mn-cs"/>
          </a:endParaRPr>
        </a:p>
        <a:p>
          <a:r>
            <a:rPr lang="en-US" sz="1100" b="0" i="0" u="none" strike="noStrike" baseline="0">
              <a:solidFill>
                <a:schemeClr val="dk1"/>
              </a:solidFill>
              <a:effectLst/>
              <a:latin typeface="+mn-lt"/>
              <a:ea typeface="+mn-ea"/>
              <a:cs typeface="+mn-cs"/>
            </a:rPr>
            <a:t>To start a test, press "Reset the Time" followed by "Start the test".  The tracer will begin its journey from the injection well to the monitoring wells.</a:t>
          </a:r>
        </a:p>
        <a:p>
          <a:endParaRPr lang="en-US" sz="1100" b="0" i="0" u="none" strike="noStrike" baseline="0">
            <a:solidFill>
              <a:schemeClr val="dk1"/>
            </a:solidFill>
            <a:effectLst/>
            <a:latin typeface="+mn-lt"/>
            <a:ea typeface="+mn-ea"/>
            <a:cs typeface="+mn-cs"/>
          </a:endParaRPr>
        </a:p>
        <a:p>
          <a:r>
            <a:rPr lang="en-US" sz="1100" b="1" i="1" u="none" strike="noStrike">
              <a:solidFill>
                <a:schemeClr val="dk1"/>
              </a:solidFill>
              <a:effectLst/>
              <a:latin typeface="+mn-lt"/>
              <a:ea typeface="+mn-ea"/>
              <a:cs typeface="+mn-cs"/>
            </a:rPr>
            <a:t>Enter</a:t>
          </a:r>
          <a:r>
            <a:rPr lang="en-US" sz="1100" b="1" i="1" u="none" strike="noStrike" baseline="0">
              <a:solidFill>
                <a:schemeClr val="dk1"/>
              </a:solidFill>
              <a:effectLst/>
              <a:latin typeface="+mn-lt"/>
              <a:ea typeface="+mn-ea"/>
              <a:cs typeface="+mn-cs"/>
            </a:rPr>
            <a:t> a velocity of 1 m/d into C5 and run a simulation.  How many days pass before the peak of the tracer pulse reaches the monitor on the centerline?</a:t>
          </a:r>
        </a:p>
        <a:p>
          <a:endParaRPr lang="en-US" sz="1100" b="1" i="1" u="none" strike="noStrike" baseline="0">
            <a:solidFill>
              <a:schemeClr val="dk1"/>
            </a:solidFill>
            <a:effectLst/>
            <a:latin typeface="+mn-lt"/>
            <a:ea typeface="+mn-ea"/>
            <a:cs typeface="+mn-cs"/>
          </a:endParaRPr>
        </a:p>
        <a:p>
          <a:r>
            <a:rPr lang="en-US" sz="1100" b="1">
              <a:solidFill>
                <a:schemeClr val="dk1"/>
              </a:solidFill>
              <a:effectLst/>
              <a:latin typeface="+mn-lt"/>
              <a:ea typeface="+mn-ea"/>
              <a:cs typeface="+mn-cs"/>
            </a:rPr>
            <a:t>*</a:t>
          </a:r>
          <a:r>
            <a:rPr lang="en-US" sz="1100">
              <a:solidFill>
                <a:schemeClr val="dk1"/>
              </a:solidFill>
              <a:effectLst/>
              <a:latin typeface="+mn-lt"/>
              <a:ea typeface="+mn-ea"/>
              <a:cs typeface="+mn-cs"/>
            </a:rPr>
            <a:t> </a:t>
          </a:r>
          <a:r>
            <a:rPr lang="en-US" sz="1100" b="1">
              <a:solidFill>
                <a:schemeClr val="dk1"/>
              </a:solidFill>
              <a:effectLst/>
              <a:latin typeface="+mn-lt"/>
              <a:ea typeface="+mn-ea"/>
              <a:cs typeface="+mn-cs"/>
            </a:rPr>
            <a:t>The solution for Exercise 3‑1</a:t>
          </a:r>
          <a:r>
            <a:rPr lang="en-US" sz="1100">
              <a:solidFill>
                <a:schemeClr val="dk1"/>
              </a:solidFill>
              <a:effectLst/>
              <a:latin typeface="+mn-lt"/>
              <a:ea typeface="+mn-ea"/>
              <a:cs typeface="+mn-cs"/>
            </a:rPr>
            <a:t> extends </a:t>
          </a:r>
          <a:r>
            <a:rPr lang="en-US" sz="1100" u="none">
              <a:solidFill>
                <a:schemeClr val="dk1"/>
              </a:solidFill>
              <a:effectLst/>
              <a:latin typeface="+mn-lt"/>
              <a:ea typeface="+mn-ea"/>
              <a:cs typeface="+mn-cs"/>
            </a:rPr>
            <a:t>from row 169 to row 186 of the Solutions Tab of KeyFile_GWP_Velocity_Exercises.xlsm</a:t>
          </a:r>
          <a:r>
            <a:rPr lang="en-US" sz="1100" b="1" u="none">
              <a:solidFill>
                <a:schemeClr val="dk1"/>
              </a:solidFill>
              <a:effectLst/>
              <a:latin typeface="+mn-lt"/>
              <a:ea typeface="+mn-ea"/>
              <a:cs typeface="+mn-cs"/>
            </a:rPr>
            <a:t>*</a:t>
          </a:r>
          <a:endParaRPr lang="en-US" sz="1100" u="none">
            <a:solidFill>
              <a:schemeClr val="dk1"/>
            </a:solidFill>
            <a:effectLst/>
            <a:latin typeface="+mn-lt"/>
            <a:ea typeface="+mn-ea"/>
            <a:cs typeface="+mn-cs"/>
          </a:endParaRPr>
        </a:p>
        <a:p>
          <a:r>
            <a:rPr lang="en-US" sz="1100">
              <a:solidFill>
                <a:schemeClr val="dk1"/>
              </a:solidFill>
              <a:effectLst/>
              <a:latin typeface="+mn-lt"/>
              <a:ea typeface="+mn-ea"/>
              <a:cs typeface="+mn-cs"/>
            </a:rPr>
            <a:t> check location</a:t>
          </a:r>
        </a:p>
        <a:p>
          <a:r>
            <a:rPr lang="en-US" sz="1100">
              <a:solidFill>
                <a:schemeClr val="dk1"/>
              </a:solidFill>
              <a:effectLst/>
              <a:latin typeface="+mn-lt"/>
              <a:ea typeface="+mn-ea"/>
              <a:cs typeface="+mn-cs"/>
            </a:rPr>
            <a:t> </a:t>
          </a:r>
        </a:p>
        <a:p>
          <a:endParaRPr lang="en-US" sz="1100" b="1" i="1" u="none" strike="noStrike" baseline="0">
            <a:solidFill>
              <a:schemeClr val="dk1"/>
            </a:solidFill>
            <a:effectLst/>
            <a:latin typeface="+mn-lt"/>
            <a:ea typeface="+mn-ea"/>
            <a:cs typeface="+mn-cs"/>
          </a:endParaRPr>
        </a:p>
      </xdr:txBody>
    </xdr:sp>
    <xdr:clientData/>
  </xdr:twoCellAnchor>
  <xdr:twoCellAnchor>
    <xdr:from>
      <xdr:col>1</xdr:col>
      <xdr:colOff>53340</xdr:colOff>
      <xdr:row>264</xdr:row>
      <xdr:rowOff>87153</xdr:rowOff>
    </xdr:from>
    <xdr:to>
      <xdr:col>18</xdr:col>
      <xdr:colOff>170497</xdr:colOff>
      <xdr:row>271</xdr:row>
      <xdr:rowOff>0</xdr:rowOff>
    </xdr:to>
    <xdr:sp macro="" textlink="">
      <xdr:nvSpPr>
        <xdr:cNvPr id="15" name="TextBox 14">
          <a:extLst>
            <a:ext uri="{FF2B5EF4-FFF2-40B4-BE49-F238E27FC236}">
              <a16:creationId xmlns:a16="http://schemas.microsoft.com/office/drawing/2014/main" id="{DB806EB3-C691-4C47-9C43-1FC05B26CAAD}"/>
            </a:ext>
          </a:extLst>
        </xdr:cNvPr>
        <xdr:cNvSpPr txBox="1"/>
      </xdr:nvSpPr>
      <xdr:spPr>
        <a:xfrm>
          <a:off x="643890" y="50379153"/>
          <a:ext cx="10661332" cy="124634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baseline="0"/>
            <a:t>Delete the entry in C5 so the velocity input appears to be blank.  Reset the time and start the test again.  </a:t>
          </a:r>
        </a:p>
        <a:p>
          <a:endParaRPr lang="en-US" sz="1100" b="0" i="0" baseline="0"/>
        </a:p>
        <a:p>
          <a:r>
            <a:rPr lang="en-US" sz="1100" b="1" i="1" baseline="0"/>
            <a:t>This time note the time required for the tracer pulse peak to reach the monitor 10 m away and calculate the groundwater velocity.  Enter this value in O29 and determine whether or not your answer is correct.</a:t>
          </a:r>
        </a:p>
        <a:p>
          <a:endParaRPr lang="en-US" sz="1100" b="1" i="1" baseline="0"/>
        </a:p>
        <a:p>
          <a:r>
            <a:rPr lang="en-US" sz="1100" b="1">
              <a:solidFill>
                <a:schemeClr val="dk1"/>
              </a:solidFill>
              <a:effectLst/>
              <a:latin typeface="+mn-lt"/>
              <a:ea typeface="+mn-ea"/>
              <a:cs typeface="+mn-cs"/>
            </a:rPr>
            <a:t>*</a:t>
          </a:r>
          <a:r>
            <a:rPr lang="en-US" sz="1100">
              <a:solidFill>
                <a:schemeClr val="dk1"/>
              </a:solidFill>
              <a:effectLst/>
              <a:latin typeface="+mn-lt"/>
              <a:ea typeface="+mn-ea"/>
              <a:cs typeface="+mn-cs"/>
            </a:rPr>
            <a:t> </a:t>
          </a:r>
          <a:r>
            <a:rPr lang="en-US" sz="1100" b="1">
              <a:solidFill>
                <a:schemeClr val="dk1"/>
              </a:solidFill>
              <a:effectLst/>
              <a:latin typeface="+mn-lt"/>
              <a:ea typeface="+mn-ea"/>
              <a:cs typeface="+mn-cs"/>
            </a:rPr>
            <a:t>The solution for Exercise 3‑2</a:t>
          </a:r>
          <a:r>
            <a:rPr lang="en-US" sz="1100">
              <a:solidFill>
                <a:schemeClr val="dk1"/>
              </a:solidFill>
              <a:effectLst/>
              <a:latin typeface="+mn-lt"/>
              <a:ea typeface="+mn-ea"/>
              <a:cs typeface="+mn-cs"/>
            </a:rPr>
            <a:t> extends from </a:t>
          </a:r>
          <a:r>
            <a:rPr lang="en-US" sz="1100" u="none">
              <a:solidFill>
                <a:schemeClr val="dk1"/>
              </a:solidFill>
              <a:effectLst/>
              <a:latin typeface="+mn-lt"/>
              <a:ea typeface="+mn-ea"/>
              <a:cs typeface="+mn-cs"/>
            </a:rPr>
            <a:t>row 187 to row 205 of the Solutions Tab of KeyFile_GWP_Velocity_Exercises.xlsm</a:t>
          </a:r>
          <a:r>
            <a:rPr lang="en-US" sz="1100" b="1" u="none">
              <a:solidFill>
                <a:schemeClr val="dk1"/>
              </a:solidFill>
              <a:effectLst/>
              <a:latin typeface="+mn-lt"/>
              <a:ea typeface="+mn-ea"/>
              <a:cs typeface="+mn-cs"/>
            </a:rPr>
            <a:t>*.</a:t>
          </a:r>
          <a:r>
            <a:rPr lang="en-US" sz="1100">
              <a:solidFill>
                <a:schemeClr val="dk1"/>
              </a:solidFill>
              <a:effectLst/>
              <a:latin typeface="+mn-lt"/>
              <a:ea typeface="+mn-ea"/>
              <a:cs typeface="+mn-cs"/>
            </a:rPr>
            <a:t> </a:t>
          </a:r>
        </a:p>
        <a:p>
          <a:endParaRPr lang="en-US" sz="1100" b="1" i="1" baseline="0"/>
        </a:p>
      </xdr:txBody>
    </xdr:sp>
    <xdr:clientData/>
  </xdr:twoCellAnchor>
  <xdr:twoCellAnchor>
    <xdr:from>
      <xdr:col>0</xdr:col>
      <xdr:colOff>607218</xdr:colOff>
      <xdr:row>285</xdr:row>
      <xdr:rowOff>95250</xdr:rowOff>
    </xdr:from>
    <xdr:to>
      <xdr:col>17</xdr:col>
      <xdr:colOff>811529</xdr:colOff>
      <xdr:row>294</xdr:row>
      <xdr:rowOff>71439</xdr:rowOff>
    </xdr:to>
    <xdr:sp macro="" textlink="">
      <xdr:nvSpPr>
        <xdr:cNvPr id="16" name="TextBox 15">
          <a:extLst>
            <a:ext uri="{FF2B5EF4-FFF2-40B4-BE49-F238E27FC236}">
              <a16:creationId xmlns:a16="http://schemas.microsoft.com/office/drawing/2014/main" id="{67201370-215B-4712-B820-130122052490}"/>
            </a:ext>
          </a:extLst>
        </xdr:cNvPr>
        <xdr:cNvSpPr txBox="1"/>
      </xdr:nvSpPr>
      <xdr:spPr>
        <a:xfrm>
          <a:off x="588168" y="54387750"/>
          <a:ext cx="10548461" cy="169068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baseline="0"/>
            <a:t>If you ran an interwell tracer test with your monitor not on the centerline, would the velocity estimate be accurate?  </a:t>
          </a:r>
        </a:p>
        <a:p>
          <a:endParaRPr lang="en-US" sz="1100" b="0" i="0" baseline="0"/>
        </a:p>
        <a:p>
          <a:r>
            <a:rPr lang="en-US" sz="1100" b="1" i="1" baseline="0">
              <a:solidFill>
                <a:schemeClr val="dk1"/>
              </a:solidFill>
              <a:effectLst/>
              <a:latin typeface="+mn-lt"/>
              <a:ea typeface="+mn-ea"/>
              <a:cs typeface="+mn-cs"/>
            </a:rPr>
            <a:t>Answer this using the breakthrough curve graphs. Run several tests with the input y</a:t>
          </a:r>
          <a:r>
            <a:rPr lang="en-US" sz="1100" b="1" i="1" baseline="-25000">
              <a:solidFill>
                <a:schemeClr val="dk1"/>
              </a:solidFill>
              <a:effectLst/>
              <a:latin typeface="+mn-lt"/>
              <a:ea typeface="+mn-ea"/>
              <a:cs typeface="+mn-cs"/>
            </a:rPr>
            <a:t>o</a:t>
          </a:r>
          <a:r>
            <a:rPr lang="en-US" sz="1100" b="1" i="1" baseline="0">
              <a:solidFill>
                <a:schemeClr val="dk1"/>
              </a:solidFill>
              <a:effectLst/>
              <a:latin typeface="+mn-lt"/>
              <a:ea typeface="+mn-ea"/>
              <a:cs typeface="+mn-cs"/>
            </a:rPr>
            <a:t> varying between 1 m and 8 m and record the velocity determined from each monitor.  Type a velocity of 1 m into the v input cell (cell C5) and leave x</a:t>
          </a:r>
          <a:r>
            <a:rPr lang="en-US" sz="1100" b="1" i="1" baseline="-25000">
              <a:solidFill>
                <a:schemeClr val="dk1"/>
              </a:solidFill>
              <a:effectLst/>
              <a:latin typeface="+mn-lt"/>
              <a:ea typeface="+mn-ea"/>
              <a:cs typeface="+mn-cs"/>
            </a:rPr>
            <a:t>o</a:t>
          </a:r>
          <a:r>
            <a:rPr lang="en-US" sz="1100" b="1" i="1" baseline="0">
              <a:solidFill>
                <a:schemeClr val="dk1"/>
              </a:solidFill>
              <a:effectLst/>
              <a:latin typeface="+mn-lt"/>
              <a:ea typeface="+mn-ea"/>
              <a:cs typeface="+mn-cs"/>
            </a:rPr>
            <a:t> at 2 m.  Run all simulations with this velocity value fixed.  Under what conditions are the estimates in best agreement?  Worst?</a:t>
          </a:r>
        </a:p>
        <a:p>
          <a:endParaRPr lang="en-US" sz="1100" b="1" i="1" baseline="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b="1">
              <a:solidFill>
                <a:schemeClr val="dk1"/>
              </a:solidFill>
              <a:effectLst/>
              <a:latin typeface="+mn-lt"/>
              <a:ea typeface="+mn-ea"/>
              <a:cs typeface="+mn-cs"/>
            </a:rPr>
            <a:t>*The solution for Exercise 3‑4</a:t>
          </a:r>
          <a:r>
            <a:rPr lang="en-US" sz="1100">
              <a:solidFill>
                <a:schemeClr val="dk1"/>
              </a:solidFill>
              <a:effectLst/>
              <a:latin typeface="+mn-lt"/>
              <a:ea typeface="+mn-ea"/>
              <a:cs typeface="+mn-cs"/>
            </a:rPr>
            <a:t> extends from </a:t>
          </a:r>
          <a:r>
            <a:rPr lang="en-US" sz="1100" u="none">
              <a:solidFill>
                <a:schemeClr val="dk1"/>
              </a:solidFill>
              <a:effectLst/>
              <a:latin typeface="+mn-lt"/>
              <a:ea typeface="+mn-ea"/>
              <a:cs typeface="+mn-cs"/>
            </a:rPr>
            <a:t>row 230 to row 248 of the Solutions Tab of KeyFile_GWP_Velocity_Exercises.xlsm</a:t>
          </a:r>
          <a:r>
            <a:rPr lang="en-US" sz="1100" b="1" u="none">
              <a:solidFill>
                <a:schemeClr val="dk1"/>
              </a:solidFill>
              <a:effectLst/>
              <a:latin typeface="+mn-lt"/>
              <a:ea typeface="+mn-ea"/>
              <a:cs typeface="+mn-cs"/>
            </a:rPr>
            <a:t>*</a:t>
          </a:r>
          <a:endParaRPr lang="en-US" sz="1100" u="none">
            <a:solidFill>
              <a:schemeClr val="dk1"/>
            </a:solidFill>
            <a:effectLst/>
            <a:latin typeface="+mn-lt"/>
            <a:ea typeface="+mn-ea"/>
            <a:cs typeface="+mn-cs"/>
          </a:endParaRPr>
        </a:p>
        <a:p>
          <a:endParaRPr lang="en-US">
            <a:effectLst/>
          </a:endParaRPr>
        </a:p>
      </xdr:txBody>
    </xdr:sp>
    <xdr:clientData/>
  </xdr:twoCellAnchor>
  <xdr:twoCellAnchor>
    <xdr:from>
      <xdr:col>3</xdr:col>
      <xdr:colOff>45152</xdr:colOff>
      <xdr:row>231</xdr:row>
      <xdr:rowOff>15716</xdr:rowOff>
    </xdr:from>
    <xdr:to>
      <xdr:col>13</xdr:col>
      <xdr:colOff>96201</xdr:colOff>
      <xdr:row>242</xdr:row>
      <xdr:rowOff>147161</xdr:rowOff>
    </xdr:to>
    <xdr:grpSp>
      <xdr:nvGrpSpPr>
        <xdr:cNvPr id="17" name="Group 16">
          <a:extLst>
            <a:ext uri="{FF2B5EF4-FFF2-40B4-BE49-F238E27FC236}">
              <a16:creationId xmlns:a16="http://schemas.microsoft.com/office/drawing/2014/main" id="{1FB10B54-8828-4186-977E-ED8E1F567107}"/>
            </a:ext>
          </a:extLst>
        </xdr:cNvPr>
        <xdr:cNvGrpSpPr/>
      </xdr:nvGrpSpPr>
      <xdr:grpSpPr>
        <a:xfrm>
          <a:off x="1886652" y="44021216"/>
          <a:ext cx="6189382" cy="2226945"/>
          <a:chOff x="5463926" y="43987880"/>
          <a:chExt cx="5405168" cy="1555908"/>
        </a:xfrm>
      </xdr:grpSpPr>
      <xdr:pic>
        <xdr:nvPicPr>
          <xdr:cNvPr id="18" name="Picture 17">
            <a:extLst>
              <a:ext uri="{FF2B5EF4-FFF2-40B4-BE49-F238E27FC236}">
                <a16:creationId xmlns:a16="http://schemas.microsoft.com/office/drawing/2014/main" id="{BC622859-1AAB-4E1D-A4D6-E829CC1C4F12}"/>
              </a:ext>
            </a:extLst>
          </xdr:cNvPr>
          <xdr:cNvPicPr>
            <a:picLocks noChangeAspect="1"/>
          </xdr:cNvPicPr>
        </xdr:nvPicPr>
        <xdr:blipFill>
          <a:blip xmlns:r="http://schemas.openxmlformats.org/officeDocument/2006/relationships" r:embed="rId6"/>
          <a:stretch>
            <a:fillRect/>
          </a:stretch>
        </xdr:blipFill>
        <xdr:spPr>
          <a:xfrm>
            <a:off x="5463926" y="44027884"/>
            <a:ext cx="2588621" cy="1496707"/>
          </a:xfrm>
          <a:prstGeom prst="rect">
            <a:avLst/>
          </a:prstGeom>
        </xdr:spPr>
      </xdr:pic>
      <xdr:pic>
        <xdr:nvPicPr>
          <xdr:cNvPr id="19" name="Picture 18">
            <a:extLst>
              <a:ext uri="{FF2B5EF4-FFF2-40B4-BE49-F238E27FC236}">
                <a16:creationId xmlns:a16="http://schemas.microsoft.com/office/drawing/2014/main" id="{10F3AFA9-7230-48B2-8996-7E7FE5ABA6ED}"/>
              </a:ext>
            </a:extLst>
          </xdr:cNvPr>
          <xdr:cNvPicPr>
            <a:picLocks noChangeAspect="1"/>
          </xdr:cNvPicPr>
        </xdr:nvPicPr>
        <xdr:blipFill>
          <a:blip xmlns:r="http://schemas.openxmlformats.org/officeDocument/2006/relationships" r:embed="rId7"/>
          <a:stretch>
            <a:fillRect/>
          </a:stretch>
        </xdr:blipFill>
        <xdr:spPr>
          <a:xfrm>
            <a:off x="8180547" y="43987880"/>
            <a:ext cx="2688547" cy="1555908"/>
          </a:xfrm>
          <a:prstGeom prst="rect">
            <a:avLst/>
          </a:prstGeom>
        </xdr:spPr>
      </xdr:pic>
    </xdr:grpSp>
    <xdr:clientData/>
  </xdr:twoCellAnchor>
  <xdr:twoCellAnchor>
    <xdr:from>
      <xdr:col>1</xdr:col>
      <xdr:colOff>38100</xdr:colOff>
      <xdr:row>271</xdr:row>
      <xdr:rowOff>173831</xdr:rowOff>
    </xdr:from>
    <xdr:to>
      <xdr:col>18</xdr:col>
      <xdr:colOff>140970</xdr:colOff>
      <xdr:row>284</xdr:row>
      <xdr:rowOff>154782</xdr:rowOff>
    </xdr:to>
    <xdr:sp macro="" textlink="">
      <xdr:nvSpPr>
        <xdr:cNvPr id="20" name="TextBox 19">
          <a:extLst>
            <a:ext uri="{FF2B5EF4-FFF2-40B4-BE49-F238E27FC236}">
              <a16:creationId xmlns:a16="http://schemas.microsoft.com/office/drawing/2014/main" id="{7E927078-1967-48FC-8A19-4648FB92EB84}"/>
            </a:ext>
          </a:extLst>
        </xdr:cNvPr>
        <xdr:cNvSpPr txBox="1"/>
      </xdr:nvSpPr>
      <xdr:spPr>
        <a:xfrm>
          <a:off x="628650" y="51799331"/>
          <a:ext cx="10647045" cy="245745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chemeClr val="dk1"/>
              </a:solidFill>
              <a:effectLst/>
              <a:latin typeface="+mn-lt"/>
              <a:ea typeface="+mn-ea"/>
              <a:cs typeface="+mn-cs"/>
            </a:rPr>
            <a:t>In Exercise 3‑2, </a:t>
          </a:r>
          <a:r>
            <a:rPr lang="en-US" sz="1100" b="0" i="0" baseline="0"/>
            <a:t> the velocity was estimated from the arrival time of the peak.  Is this the best part of the curve to use?  </a:t>
          </a:r>
        </a:p>
        <a:p>
          <a:endParaRPr lang="en-US" sz="1100" b="0" i="0" baseline="0"/>
        </a:p>
        <a:p>
          <a:r>
            <a:rPr lang="en-US" sz="1100" b="1" i="1" baseline="0"/>
            <a:t>Run tests with input shown at right and repeat tests for x</a:t>
          </a:r>
          <a:r>
            <a:rPr lang="en-US" sz="1100" b="1" i="1" baseline="-25000"/>
            <a:t>o</a:t>
          </a:r>
          <a:r>
            <a:rPr lang="en-US" sz="1100" b="1" i="1" baseline="0"/>
            <a:t> = 2,4, and 6 m.  Note the arrival time of C = 0.1, C= 0.5 </a:t>
          </a:r>
          <a:r>
            <a:rPr lang="en-US" sz="1100" b="1" i="1" baseline="0">
              <a:solidFill>
                <a:schemeClr val="dk1"/>
              </a:solidFill>
              <a:effectLst/>
              <a:latin typeface="+mn-lt"/>
              <a:ea typeface="+mn-ea"/>
              <a:cs typeface="+mn-cs"/>
            </a:rPr>
            <a:t>(relative to the maximum concentration that crosses the monitor on the centerline)</a:t>
          </a:r>
          <a:r>
            <a:rPr lang="en-US" sz="1100" b="1" i="1" baseline="0"/>
            <a:t>, and the peak and calculate the apparent velocity from each.  Which one is closest to the correct value of 1?  Explain what is happening here.</a:t>
          </a:r>
        </a:p>
        <a:p>
          <a:endParaRPr lang="en-US" sz="1100" b="1" i="1" baseline="0"/>
        </a:p>
        <a:p>
          <a:endParaRPr lang="en-US" sz="1100" b="1" i="1" baseline="0"/>
        </a:p>
        <a:p>
          <a:endParaRPr lang="en-US" sz="1100" b="1" i="1" baseline="0"/>
        </a:p>
        <a:p>
          <a:endParaRPr lang="en-US" sz="1100" b="1" i="1" baseline="0"/>
        </a:p>
        <a:p>
          <a:endParaRPr lang="en-US" sz="1100" b="1" i="1" baseline="0"/>
        </a:p>
        <a:p>
          <a:pPr marL="0" marR="0" lvl="0" indent="0" defTabSz="914400" eaLnBrk="1" fontAlgn="auto" latinLnBrk="0" hangingPunct="1">
            <a:lnSpc>
              <a:spcPct val="100000"/>
            </a:lnSpc>
            <a:spcBef>
              <a:spcPts val="0"/>
            </a:spcBef>
            <a:spcAft>
              <a:spcPts val="0"/>
            </a:spcAft>
            <a:buClrTx/>
            <a:buSzTx/>
            <a:buFontTx/>
            <a:buNone/>
            <a:tabLst/>
            <a:defRPr/>
          </a:pPr>
          <a:r>
            <a:rPr lang="en-US" sz="1100" b="1">
              <a:solidFill>
                <a:schemeClr val="dk1"/>
              </a:solidFill>
              <a:effectLst/>
              <a:latin typeface="+mn-lt"/>
              <a:ea typeface="+mn-ea"/>
              <a:cs typeface="+mn-cs"/>
            </a:rPr>
            <a:t>              Figure Exercise 3‑2</a:t>
          </a:r>
          <a:r>
            <a:rPr lang="en-US" sz="1100">
              <a:solidFill>
                <a:schemeClr val="dk1"/>
              </a:solidFill>
              <a:effectLst/>
              <a:latin typeface="+mn-lt"/>
              <a:ea typeface="+mn-ea"/>
              <a:cs typeface="+mn-cs"/>
            </a:rPr>
            <a:t> </a:t>
          </a:r>
          <a:r>
            <a:rPr lang="en-US" sz="1100" b="1">
              <a:solidFill>
                <a:schemeClr val="dk1"/>
              </a:solidFill>
              <a:effectLst/>
              <a:latin typeface="+mn-lt"/>
              <a:ea typeface="+mn-ea"/>
              <a:cs typeface="+mn-cs"/>
            </a:rPr>
            <a:t>‑</a:t>
          </a:r>
          <a:r>
            <a:rPr lang="en-US" sz="1100">
              <a:solidFill>
                <a:schemeClr val="dk1"/>
              </a:solidFill>
              <a:effectLst/>
              <a:latin typeface="+mn-lt"/>
              <a:ea typeface="+mn-ea"/>
              <a:cs typeface="+mn-cs"/>
            </a:rPr>
            <a:t> Input for the model when undertaking Exercise 3‑2.</a:t>
          </a: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r>
            <a:rPr lang="en-US" sz="1100" b="1">
              <a:solidFill>
                <a:schemeClr val="dk1"/>
              </a:solidFill>
              <a:effectLst/>
              <a:latin typeface="+mn-lt"/>
              <a:ea typeface="+mn-ea"/>
              <a:cs typeface="+mn-cs"/>
            </a:rPr>
            <a:t>*</a:t>
          </a:r>
          <a:r>
            <a:rPr lang="en-US" sz="1100">
              <a:solidFill>
                <a:schemeClr val="dk1"/>
              </a:solidFill>
              <a:effectLst/>
              <a:latin typeface="+mn-lt"/>
              <a:ea typeface="+mn-ea"/>
              <a:cs typeface="+mn-cs"/>
            </a:rPr>
            <a:t> </a:t>
          </a:r>
          <a:r>
            <a:rPr lang="en-US" sz="1100" b="1">
              <a:solidFill>
                <a:schemeClr val="dk1"/>
              </a:solidFill>
              <a:effectLst/>
              <a:latin typeface="+mn-lt"/>
              <a:ea typeface="+mn-ea"/>
              <a:cs typeface="+mn-cs"/>
            </a:rPr>
            <a:t>The solution for Exercise 3‑3</a:t>
          </a:r>
          <a:r>
            <a:rPr lang="en-US" sz="1100">
              <a:solidFill>
                <a:schemeClr val="dk1"/>
              </a:solidFill>
              <a:effectLst/>
              <a:latin typeface="+mn-lt"/>
              <a:ea typeface="+mn-ea"/>
              <a:cs typeface="+mn-cs"/>
            </a:rPr>
            <a:t> extends </a:t>
          </a:r>
          <a:r>
            <a:rPr lang="en-US" sz="1100" u="none">
              <a:solidFill>
                <a:schemeClr val="dk1"/>
              </a:solidFill>
              <a:effectLst/>
              <a:latin typeface="+mn-lt"/>
              <a:ea typeface="+mn-ea"/>
              <a:cs typeface="+mn-cs"/>
            </a:rPr>
            <a:t>from row 206 to row 226 of the Solutions Tab of KeyFile_GWP_Velocity_Exercises.xlsm</a:t>
          </a:r>
          <a:r>
            <a:rPr lang="en-US" sz="1100" b="1" u="none">
              <a:solidFill>
                <a:schemeClr val="dk1"/>
              </a:solidFill>
              <a:effectLst/>
              <a:latin typeface="+mn-lt"/>
              <a:ea typeface="+mn-ea"/>
              <a:cs typeface="+mn-cs"/>
            </a:rPr>
            <a:t>*</a:t>
          </a:r>
          <a:r>
            <a:rPr lang="en-US" sz="1100" u="none">
              <a:solidFill>
                <a:schemeClr val="dk1"/>
              </a:solidFill>
              <a:effectLst/>
              <a:latin typeface="+mn-lt"/>
              <a:ea typeface="+mn-ea"/>
              <a:cs typeface="+mn-cs"/>
            </a:rPr>
            <a:t> </a:t>
          </a: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endParaRPr lang="en-US" sz="1100" b="1" i="1" baseline="0"/>
        </a:p>
        <a:p>
          <a:endParaRPr lang="en-US" sz="1100" b="0" i="0" baseline="0"/>
        </a:p>
      </xdr:txBody>
    </xdr:sp>
    <xdr:clientData/>
  </xdr:twoCellAnchor>
  <xdr:twoCellAnchor>
    <xdr:from>
      <xdr:col>1</xdr:col>
      <xdr:colOff>19050</xdr:colOff>
      <xdr:row>297</xdr:row>
      <xdr:rowOff>17143</xdr:rowOff>
    </xdr:from>
    <xdr:to>
      <xdr:col>18</xdr:col>
      <xdr:colOff>486251</xdr:colOff>
      <xdr:row>327</xdr:row>
      <xdr:rowOff>47624</xdr:rowOff>
    </xdr:to>
    <xdr:sp macro="" textlink="">
      <xdr:nvSpPr>
        <xdr:cNvPr id="21" name="TextBox 20">
          <a:extLst>
            <a:ext uri="{FF2B5EF4-FFF2-40B4-BE49-F238E27FC236}">
              <a16:creationId xmlns:a16="http://schemas.microsoft.com/office/drawing/2014/main" id="{8B8D45D5-E763-4742-A675-B25688B25C5E}"/>
            </a:ext>
          </a:extLst>
        </xdr:cNvPr>
        <xdr:cNvSpPr txBox="1"/>
      </xdr:nvSpPr>
      <xdr:spPr>
        <a:xfrm>
          <a:off x="609600" y="56595643"/>
          <a:ext cx="11011376" cy="574548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chemeClr val="dk1"/>
              </a:solidFill>
              <a:effectLst/>
              <a:latin typeface="+mn-lt"/>
              <a:ea typeface="+mn-ea"/>
              <a:cs typeface="+mn-cs"/>
            </a:rPr>
            <a:t>Click on the Exercise 4 tab in the “GWP_Velocity_Exercises.xlsm” spreadsheet and look over the interface. There are two areas where the user can input parameter values. In the range B4 to C9 is a table where the user can input the x and y coordinates for 5 wells (Figure Exercise 4‑1a). These wells will be sampled for water levels ‑ taken from the flow model automatically ‑ and subjected to point velocity determinations, also automatically done by the sheet when prompted by the user. </a:t>
          </a:r>
        </a:p>
        <a:p>
          <a:endParaRPr lang="en-US" sz="1100" b="0" i="0" baseline="0"/>
        </a:p>
        <a:p>
          <a:r>
            <a:rPr lang="en-US" sz="1100" b="0" i="0" baseline="0"/>
            <a:t>The second place for user input is in the range Q3 to R11.  Here the user specifies aspects of the flow model </a:t>
          </a:r>
          <a:r>
            <a:rPr lang="en-US" sz="1100">
              <a:solidFill>
                <a:schemeClr val="dk1"/>
              </a:solidFill>
              <a:effectLst/>
              <a:latin typeface="+mn-lt"/>
              <a:ea typeface="+mn-ea"/>
              <a:cs typeface="+mn-cs"/>
            </a:rPr>
            <a:t>(Figure Exercise 4‑1b). </a:t>
          </a:r>
        </a:p>
        <a:p>
          <a:endParaRPr lang="en-US" sz="1100" b="0" i="0" baseline="0">
            <a:solidFill>
              <a:schemeClr val="dk1"/>
            </a:solidFill>
            <a:effectLst/>
            <a:latin typeface="+mn-lt"/>
            <a:ea typeface="+mn-ea"/>
            <a:cs typeface="+mn-cs"/>
          </a:endParaRPr>
        </a:p>
        <a:p>
          <a:r>
            <a:rPr lang="en-US" sz="1100" b="0" i="0" baseline="0">
              <a:solidFill>
                <a:schemeClr val="dk1"/>
              </a:solidFill>
              <a:effectLst/>
              <a:latin typeface="+mn-lt"/>
              <a:ea typeface="+mn-ea"/>
              <a:cs typeface="+mn-cs"/>
            </a:rPr>
            <a:t>a)                                                                                                                                                                        b)</a:t>
          </a:r>
        </a:p>
        <a:p>
          <a:endParaRPr lang="en-US" sz="1100" b="0" i="0" baseline="0">
            <a:solidFill>
              <a:schemeClr val="dk1"/>
            </a:solidFill>
            <a:effectLst/>
            <a:latin typeface="+mn-lt"/>
            <a:ea typeface="+mn-ea"/>
            <a:cs typeface="+mn-cs"/>
          </a:endParaRPr>
        </a:p>
        <a:p>
          <a:endParaRPr lang="en-US" sz="1100" b="0" i="0" baseline="0">
            <a:solidFill>
              <a:schemeClr val="dk1"/>
            </a:solidFill>
            <a:effectLst/>
            <a:latin typeface="+mn-lt"/>
            <a:ea typeface="+mn-ea"/>
            <a:cs typeface="+mn-cs"/>
          </a:endParaRPr>
        </a:p>
        <a:p>
          <a:endParaRPr lang="en-US" sz="1100" b="0" i="0" baseline="0">
            <a:solidFill>
              <a:schemeClr val="dk1"/>
            </a:solidFill>
            <a:effectLst/>
            <a:latin typeface="+mn-lt"/>
            <a:ea typeface="+mn-ea"/>
            <a:cs typeface="+mn-cs"/>
          </a:endParaRPr>
        </a:p>
        <a:p>
          <a:endParaRPr lang="en-US" sz="1100" b="0" i="0" baseline="0">
            <a:solidFill>
              <a:schemeClr val="dk1"/>
            </a:solidFill>
            <a:effectLst/>
            <a:latin typeface="+mn-lt"/>
            <a:ea typeface="+mn-ea"/>
            <a:cs typeface="+mn-cs"/>
          </a:endParaRPr>
        </a:p>
        <a:p>
          <a:endParaRPr lang="en-US" sz="1100" b="0" i="0" baseline="0">
            <a:solidFill>
              <a:schemeClr val="dk1"/>
            </a:solidFill>
            <a:effectLst/>
            <a:latin typeface="+mn-lt"/>
            <a:ea typeface="+mn-ea"/>
            <a:cs typeface="+mn-cs"/>
          </a:endParaRPr>
        </a:p>
        <a:p>
          <a:endParaRPr lang="en-US" sz="1100" b="0" i="0" baseline="0">
            <a:solidFill>
              <a:schemeClr val="dk1"/>
            </a:solidFill>
            <a:effectLst/>
            <a:latin typeface="+mn-lt"/>
            <a:ea typeface="+mn-ea"/>
            <a:cs typeface="+mn-cs"/>
          </a:endParaRPr>
        </a:p>
        <a:p>
          <a:endParaRPr lang="en-US" sz="1100" b="0" i="0" baseline="0">
            <a:solidFill>
              <a:schemeClr val="dk1"/>
            </a:solidFill>
            <a:effectLst/>
            <a:latin typeface="+mn-lt"/>
            <a:ea typeface="+mn-ea"/>
            <a:cs typeface="+mn-cs"/>
          </a:endParaRPr>
        </a:p>
        <a:p>
          <a:endParaRPr lang="en-US" sz="1100" b="0" i="0" baseline="0">
            <a:solidFill>
              <a:schemeClr val="dk1"/>
            </a:solidFill>
            <a:effectLst/>
            <a:latin typeface="+mn-lt"/>
            <a:ea typeface="+mn-ea"/>
            <a:cs typeface="+mn-cs"/>
          </a:endParaRPr>
        </a:p>
        <a:p>
          <a:endParaRPr lang="en-US" sz="1100" b="0" i="0" baseline="0">
            <a:solidFill>
              <a:schemeClr val="dk1"/>
            </a:solidFill>
            <a:effectLst/>
            <a:latin typeface="+mn-lt"/>
            <a:ea typeface="+mn-ea"/>
            <a:cs typeface="+mn-cs"/>
          </a:endParaRPr>
        </a:p>
        <a:p>
          <a:endParaRPr lang="en-US" sz="1100" b="0" i="0" baseline="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b="1">
              <a:solidFill>
                <a:schemeClr val="dk1"/>
              </a:solidFill>
              <a:effectLst/>
              <a:latin typeface="+mn-lt"/>
              <a:ea typeface="+mn-ea"/>
              <a:cs typeface="+mn-cs"/>
            </a:rPr>
            <a:t>Figure Exercise 4‑1 ‑ </a:t>
          </a:r>
          <a:r>
            <a:rPr lang="en-US" sz="1100">
              <a:solidFill>
                <a:schemeClr val="dk1"/>
              </a:solidFill>
              <a:effectLst/>
              <a:latin typeface="+mn-lt"/>
              <a:ea typeface="+mn-ea"/>
              <a:cs typeface="+mn-cs"/>
            </a:rPr>
            <a:t>Areas of the “GWP_Velocity_Exercises.xlsm” spreadsheet where the user can vary parameter values of the model. </a:t>
          </a:r>
        </a:p>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a) Well location coordinates. b) Dispersivities, effective porosity, hydraulic conductivities, and time.</a:t>
          </a:r>
        </a:p>
        <a:p>
          <a:endParaRPr lang="en-US" sz="1100" b="0" i="0" baseline="0">
            <a:solidFill>
              <a:schemeClr val="dk1"/>
            </a:solidFill>
            <a:effectLst/>
            <a:latin typeface="+mn-lt"/>
            <a:ea typeface="+mn-ea"/>
            <a:cs typeface="+mn-cs"/>
          </a:endParaRPr>
        </a:p>
        <a:p>
          <a:r>
            <a:rPr lang="en-US" sz="1100" b="0" i="0" baseline="0">
              <a:solidFill>
                <a:schemeClr val="dk1"/>
              </a:solidFill>
              <a:effectLst/>
              <a:latin typeface="+mn-lt"/>
              <a:ea typeface="+mn-ea"/>
              <a:cs typeface="+mn-cs"/>
            </a:rPr>
            <a:t>where,</a:t>
          </a:r>
          <a:endParaRPr lang="en-US" sz="1100" b="0" i="0" baseline="0"/>
        </a:p>
        <a:p>
          <a:r>
            <a:rPr lang="en-US" sz="1100" b="0" i="1" baseline="0"/>
            <a:t>dx</a:t>
          </a:r>
          <a:r>
            <a:rPr lang="en-US" sz="1100" b="0" i="0" baseline="0"/>
            <a:t> = the space between nodes (spreadsheet cells) in the model going left to right</a:t>
          </a:r>
        </a:p>
        <a:p>
          <a:r>
            <a:rPr lang="en-US" sz="1100" b="0" i="1" baseline="0"/>
            <a:t>dy</a:t>
          </a:r>
          <a:r>
            <a:rPr lang="en-US" sz="1100" b="0" i="0" baseline="0"/>
            <a:t> = </a:t>
          </a:r>
          <a:r>
            <a:rPr lang="en-US" sz="1100" b="0" i="0" baseline="0">
              <a:solidFill>
                <a:schemeClr val="dk1"/>
              </a:solidFill>
              <a:effectLst/>
              <a:latin typeface="+mn-lt"/>
              <a:ea typeface="+mn-ea"/>
              <a:cs typeface="+mn-cs"/>
            </a:rPr>
            <a:t>the space between nodes (spreadsheet cells) in the model going up to down</a:t>
          </a:r>
        </a:p>
        <a:p>
          <a:r>
            <a:rPr lang="en-US" sz="1100" b="0" i="1" baseline="0">
              <a:solidFill>
                <a:schemeClr val="dk1"/>
              </a:solidFill>
              <a:effectLst/>
              <a:latin typeface="+mn-lt"/>
              <a:ea typeface="+mn-ea"/>
              <a:cs typeface="+mn-cs"/>
            </a:rPr>
            <a:t>n</a:t>
          </a:r>
          <a:r>
            <a:rPr lang="en-US" sz="1100" b="0" i="1" baseline="-25000">
              <a:solidFill>
                <a:schemeClr val="dk1"/>
              </a:solidFill>
              <a:effectLst/>
              <a:latin typeface="+mn-lt"/>
              <a:ea typeface="+mn-ea"/>
              <a:cs typeface="+mn-cs"/>
            </a:rPr>
            <a:t>e</a:t>
          </a:r>
          <a:r>
            <a:rPr lang="en-US" sz="1100" b="0" i="0" baseline="0">
              <a:solidFill>
                <a:schemeClr val="dk1"/>
              </a:solidFill>
              <a:effectLst/>
              <a:latin typeface="+mn-lt"/>
              <a:ea typeface="+mn-ea"/>
              <a:cs typeface="+mn-cs"/>
            </a:rPr>
            <a:t> = the effective porosity</a:t>
          </a:r>
        </a:p>
        <a:p>
          <a:r>
            <a:rPr lang="en-US" sz="1100" b="0" i="1" baseline="0">
              <a:solidFill>
                <a:schemeClr val="dk1"/>
              </a:solidFill>
              <a:effectLst/>
              <a:latin typeface="+mn-lt"/>
              <a:ea typeface="+mn-ea"/>
              <a:cs typeface="+mn-cs"/>
            </a:rPr>
            <a:t>Khigh</a:t>
          </a:r>
          <a:r>
            <a:rPr lang="en-US" sz="1100" b="0" i="0" baseline="0">
              <a:solidFill>
                <a:schemeClr val="dk1"/>
              </a:solidFill>
              <a:effectLst/>
              <a:latin typeface="+mn-lt"/>
              <a:ea typeface="+mn-ea"/>
              <a:cs typeface="+mn-cs"/>
            </a:rPr>
            <a:t> = the hydraulic conductivity of the most permeable sediments</a:t>
          </a:r>
        </a:p>
        <a:p>
          <a:r>
            <a:rPr lang="en-US" sz="1100" b="0" i="1" baseline="0">
              <a:solidFill>
                <a:schemeClr val="dk1"/>
              </a:solidFill>
              <a:effectLst/>
              <a:latin typeface="+mn-lt"/>
              <a:ea typeface="+mn-ea"/>
              <a:cs typeface="+mn-cs"/>
            </a:rPr>
            <a:t>Kmid</a:t>
          </a:r>
          <a:r>
            <a:rPr lang="en-US" sz="1100" b="0" i="0" baseline="0">
              <a:solidFill>
                <a:schemeClr val="dk1"/>
              </a:solidFill>
              <a:effectLst/>
              <a:latin typeface="+mn-lt"/>
              <a:ea typeface="+mn-ea"/>
              <a:cs typeface="+mn-cs"/>
            </a:rPr>
            <a:t> and </a:t>
          </a:r>
          <a:r>
            <a:rPr lang="en-US" sz="1100" b="0" i="1" baseline="0">
              <a:solidFill>
                <a:schemeClr val="dk1"/>
              </a:solidFill>
              <a:effectLst/>
              <a:latin typeface="+mn-lt"/>
              <a:ea typeface="+mn-ea"/>
              <a:cs typeface="+mn-cs"/>
            </a:rPr>
            <a:t>Klow</a:t>
          </a:r>
          <a:r>
            <a:rPr lang="en-US" sz="1100" b="0" i="0" baseline="0">
              <a:solidFill>
                <a:schemeClr val="dk1"/>
              </a:solidFill>
              <a:effectLst/>
              <a:latin typeface="+mn-lt"/>
              <a:ea typeface="+mn-ea"/>
              <a:cs typeface="+mn-cs"/>
            </a:rPr>
            <a:t> = available to advanced users, but not active in the default settings</a:t>
          </a:r>
        </a:p>
        <a:p>
          <a:r>
            <a:rPr lang="en-US" sz="1100" b="0" i="1" baseline="0">
              <a:solidFill>
                <a:schemeClr val="dk1"/>
              </a:solidFill>
              <a:effectLst/>
              <a:latin typeface="+mn-lt"/>
              <a:ea typeface="+mn-ea"/>
              <a:cs typeface="+mn-cs"/>
            </a:rPr>
            <a:t>Kgeom</a:t>
          </a:r>
          <a:r>
            <a:rPr lang="en-US" sz="1100" b="0" i="0" baseline="0">
              <a:solidFill>
                <a:schemeClr val="dk1"/>
              </a:solidFill>
              <a:effectLst/>
              <a:latin typeface="+mn-lt"/>
              <a:ea typeface="+mn-ea"/>
              <a:cs typeface="+mn-cs"/>
            </a:rPr>
            <a:t> = the geometric mean of the hydraulic conductivity in the model domain</a:t>
          </a:r>
        </a:p>
        <a:p>
          <a:r>
            <a:rPr lang="en-US" sz="1100" b="0" i="1" baseline="0">
              <a:solidFill>
                <a:schemeClr val="dk1"/>
              </a:solidFill>
              <a:effectLst/>
              <a:latin typeface="+mn-lt"/>
              <a:ea typeface="+mn-ea"/>
              <a:cs typeface="+mn-cs"/>
            </a:rPr>
            <a:t>time</a:t>
          </a:r>
          <a:r>
            <a:rPr lang="en-US" sz="1100" b="0" i="0" baseline="0">
              <a:solidFill>
                <a:schemeClr val="dk1"/>
              </a:solidFill>
              <a:effectLst/>
              <a:latin typeface="+mn-lt"/>
              <a:ea typeface="+mn-ea"/>
              <a:cs typeface="+mn-cs"/>
            </a:rPr>
            <a:t> = the time interval used to calculate the velocity vector lengths</a:t>
          </a:r>
        </a:p>
        <a:p>
          <a:endParaRPr lang="en-US" sz="1100" b="0" i="0" baseline="0">
            <a:solidFill>
              <a:schemeClr val="dk1"/>
            </a:solidFill>
            <a:effectLst/>
            <a:latin typeface="+mn-lt"/>
            <a:ea typeface="+mn-ea"/>
            <a:cs typeface="+mn-cs"/>
          </a:endParaRPr>
        </a:p>
        <a:p>
          <a:r>
            <a:rPr lang="en-US" sz="1100">
              <a:solidFill>
                <a:schemeClr val="dk1"/>
              </a:solidFill>
              <a:effectLst/>
              <a:latin typeface="+mn-lt"/>
              <a:ea typeface="+mn-ea"/>
              <a:cs typeface="+mn-cs"/>
            </a:rPr>
            <a:t>Figure Exercise 4‑1b </a:t>
          </a:r>
          <a:r>
            <a:rPr lang="en-US" sz="1100" b="0" i="0" baseline="0">
              <a:solidFill>
                <a:schemeClr val="dk1"/>
              </a:solidFill>
              <a:effectLst/>
              <a:latin typeface="+mn-lt"/>
              <a:ea typeface="+mn-ea"/>
              <a:cs typeface="+mn-cs"/>
            </a:rPr>
            <a:t>lists the default values of these input parameters. to be used for the exercises below.  </a:t>
          </a:r>
          <a:endParaRPr lang="en-US" sz="1100" b="0" i="0" baseline="0"/>
        </a:p>
      </xdr:txBody>
    </xdr:sp>
    <xdr:clientData/>
  </xdr:twoCellAnchor>
  <xdr:twoCellAnchor editAs="oneCell">
    <xdr:from>
      <xdr:col>1</xdr:col>
      <xdr:colOff>45720</xdr:colOff>
      <xdr:row>304</xdr:row>
      <xdr:rowOff>103822</xdr:rowOff>
    </xdr:from>
    <xdr:to>
      <xdr:col>8</xdr:col>
      <xdr:colOff>454748</xdr:colOff>
      <xdr:row>312</xdr:row>
      <xdr:rowOff>94424</xdr:rowOff>
    </xdr:to>
    <xdr:pic>
      <xdr:nvPicPr>
        <xdr:cNvPr id="22" name="Picture 21">
          <a:extLst>
            <a:ext uri="{FF2B5EF4-FFF2-40B4-BE49-F238E27FC236}">
              <a16:creationId xmlns:a16="http://schemas.microsoft.com/office/drawing/2014/main" id="{3A07C441-8B62-44CD-A8AE-E46F8721AE83}"/>
            </a:ext>
          </a:extLst>
        </xdr:cNvPr>
        <xdr:cNvPicPr>
          <a:picLocks noChangeAspect="1"/>
        </xdr:cNvPicPr>
      </xdr:nvPicPr>
      <xdr:blipFill>
        <a:blip xmlns:r="http://schemas.openxmlformats.org/officeDocument/2006/relationships" r:embed="rId8"/>
        <a:stretch>
          <a:fillRect/>
        </a:stretch>
      </xdr:blipFill>
      <xdr:spPr>
        <a:xfrm>
          <a:off x="636270" y="58015822"/>
          <a:ext cx="4676228" cy="1514602"/>
        </a:xfrm>
        <a:prstGeom prst="rect">
          <a:avLst/>
        </a:prstGeom>
      </xdr:spPr>
    </xdr:pic>
    <xdr:clientData/>
  </xdr:twoCellAnchor>
  <xdr:twoCellAnchor editAs="oneCell">
    <xdr:from>
      <xdr:col>10</xdr:col>
      <xdr:colOff>9524</xdr:colOff>
      <xdr:row>304</xdr:row>
      <xdr:rowOff>59346</xdr:rowOff>
    </xdr:from>
    <xdr:to>
      <xdr:col>12</xdr:col>
      <xdr:colOff>340306</xdr:colOff>
      <xdr:row>312</xdr:row>
      <xdr:rowOff>97390</xdr:rowOff>
    </xdr:to>
    <xdr:pic>
      <xdr:nvPicPr>
        <xdr:cNvPr id="23" name="Picture 22">
          <a:extLst>
            <a:ext uri="{FF2B5EF4-FFF2-40B4-BE49-F238E27FC236}">
              <a16:creationId xmlns:a16="http://schemas.microsoft.com/office/drawing/2014/main" id="{02E2A90E-24DF-4949-A851-11DC54359172}"/>
            </a:ext>
          </a:extLst>
        </xdr:cNvPr>
        <xdr:cNvPicPr>
          <a:picLocks noChangeAspect="1"/>
        </xdr:cNvPicPr>
      </xdr:nvPicPr>
      <xdr:blipFill>
        <a:blip xmlns:r="http://schemas.openxmlformats.org/officeDocument/2006/relationships" r:embed="rId9"/>
        <a:stretch>
          <a:fillRect/>
        </a:stretch>
      </xdr:blipFill>
      <xdr:spPr>
        <a:xfrm>
          <a:off x="6086474" y="57971346"/>
          <a:ext cx="1571149" cy="1562044"/>
        </a:xfrm>
        <a:prstGeom prst="rect">
          <a:avLst/>
        </a:prstGeom>
      </xdr:spPr>
    </xdr:pic>
    <xdr:clientData/>
  </xdr:twoCellAnchor>
  <xdr:twoCellAnchor>
    <xdr:from>
      <xdr:col>1</xdr:col>
      <xdr:colOff>17144</xdr:colOff>
      <xdr:row>328</xdr:row>
      <xdr:rowOff>19050</xdr:rowOff>
    </xdr:from>
    <xdr:to>
      <xdr:col>18</xdr:col>
      <xdr:colOff>323849</xdr:colOff>
      <xdr:row>372</xdr:row>
      <xdr:rowOff>119062</xdr:rowOff>
    </xdr:to>
    <xdr:sp macro="" textlink="">
      <xdr:nvSpPr>
        <xdr:cNvPr id="24" name="TextBox 23">
          <a:extLst>
            <a:ext uri="{FF2B5EF4-FFF2-40B4-BE49-F238E27FC236}">
              <a16:creationId xmlns:a16="http://schemas.microsoft.com/office/drawing/2014/main" id="{A45DCAB9-D0A4-4D0C-A61C-CAB08D7A4951}"/>
            </a:ext>
          </a:extLst>
        </xdr:cNvPr>
        <xdr:cNvSpPr txBox="1"/>
      </xdr:nvSpPr>
      <xdr:spPr>
        <a:xfrm>
          <a:off x="607694" y="62503050"/>
          <a:ext cx="10850880" cy="848201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baseline="0"/>
            <a:t>The calculations performed automatically on this sheet are initiated by clicking on the buttons shown in </a:t>
          </a:r>
          <a:r>
            <a:rPr lang="en-US" sz="1100">
              <a:solidFill>
                <a:schemeClr val="dk1"/>
              </a:solidFill>
              <a:effectLst/>
              <a:latin typeface="+mn-lt"/>
              <a:ea typeface="+mn-ea"/>
              <a:cs typeface="+mn-cs"/>
            </a:rPr>
            <a:t>Figure Exercise 4‑1a</a:t>
          </a:r>
          <a:r>
            <a:rPr lang="en-US" sz="1100" b="0" i="0" baseline="0"/>
            <a:t>.  The Porous Medium 1 and Porous Medium 2 buttons enter two pre-set hydraulic conductivity distributions into the model.  These two media will be used in the exercises that follow.  Users can enter any custom K distribution by simply typing over the K entries in the range R32 to AF46.</a:t>
          </a:r>
        </a:p>
        <a:p>
          <a:endParaRPr lang="en-US" sz="1100" b="0" i="0" baseline="0"/>
        </a:p>
        <a:p>
          <a:r>
            <a:rPr lang="en-US" sz="1100" b="0" i="0" baseline="0"/>
            <a:t>The flow system analysis consists of 2 parts: 1) an analysis based on water levels in the 5 wells (</a:t>
          </a:r>
          <a:r>
            <a:rPr lang="en-US" sz="1100">
              <a:solidFill>
                <a:schemeClr val="dk1"/>
              </a:solidFill>
              <a:effectLst/>
              <a:latin typeface="+mn-lt"/>
              <a:ea typeface="+mn-ea"/>
              <a:cs typeface="+mn-cs"/>
            </a:rPr>
            <a:t>Figure Exercise 4‑1a</a:t>
          </a:r>
          <a:r>
            <a:rPr lang="en-US" sz="1100" b="0" i="0" baseline="0"/>
            <a:t>) and Darcy's Law, and 2) point velocity analysis.  Both analyses begin by clicking on the Points Update button (</a:t>
          </a:r>
          <a:r>
            <a:rPr lang="en-US" sz="1100">
              <a:solidFill>
                <a:schemeClr val="dk1"/>
              </a:solidFill>
              <a:effectLst/>
              <a:latin typeface="+mn-lt"/>
              <a:ea typeface="+mn-ea"/>
              <a:cs typeface="+mn-cs"/>
            </a:rPr>
            <a:t>Figure Exercise 4‑1a</a:t>
          </a:r>
          <a:r>
            <a:rPr lang="en-US" sz="1100" b="0" i="0" baseline="0"/>
            <a:t>).</a:t>
          </a:r>
        </a:p>
        <a:p>
          <a:endParaRPr lang="en-US" sz="1100" b="0" i="0" baseline="0"/>
        </a:p>
        <a:p>
          <a:r>
            <a:rPr lang="en-US" sz="1100" b="0" i="0" baseline="0"/>
            <a:t>The userform that appears when Points Update is clicked allows users to manually enter well location coordinates.  Alternatively, the Autofill option prompts the sheet to randomly select five locations for the wells and enter them into the input table (</a:t>
          </a:r>
          <a:r>
            <a:rPr lang="en-US" sz="1100">
              <a:solidFill>
                <a:schemeClr val="dk1"/>
              </a:solidFill>
              <a:effectLst/>
              <a:latin typeface="+mn-lt"/>
              <a:ea typeface="+mn-ea"/>
              <a:cs typeface="+mn-cs"/>
            </a:rPr>
            <a:t>Figure Exercise 4‑1a</a:t>
          </a:r>
          <a:r>
            <a:rPr lang="en-US" sz="1100" b="0" i="0" baseline="0"/>
            <a:t>).</a:t>
          </a:r>
          <a:endParaRPr lang="en-US" sz="1100" b="0" i="0" u="none" strike="noStrike" baseline="0">
            <a:solidFill>
              <a:schemeClr val="dk1"/>
            </a:solidFill>
            <a:effectLst/>
            <a:latin typeface="+mn-lt"/>
            <a:ea typeface="+mn-ea"/>
            <a:cs typeface="+mn-cs"/>
          </a:endParaRPr>
        </a:p>
        <a:p>
          <a:endParaRPr lang="en-US" sz="1100" b="0" i="0" u="none" strike="noStrike" baseline="0">
            <a:solidFill>
              <a:schemeClr val="dk1"/>
            </a:solidFill>
            <a:effectLst/>
            <a:latin typeface="+mn-lt"/>
            <a:ea typeface="+mn-ea"/>
            <a:cs typeface="+mn-cs"/>
          </a:endParaRPr>
        </a:p>
        <a:p>
          <a:r>
            <a:rPr lang="en-US" sz="1100">
              <a:solidFill>
                <a:schemeClr val="dk1"/>
              </a:solidFill>
              <a:effectLst/>
              <a:latin typeface="+mn-lt"/>
              <a:ea typeface="+mn-ea"/>
              <a:cs typeface="+mn-cs"/>
            </a:rPr>
            <a:t>A user form appears (Figure Exercise 4‑2a) when Points Update (Figure Exercise 4‑1a) is clicked allowing users to enter well location coordinates manually or automatically. The Autofill option prompts the sheet to randomly select five locations for the wells and enter them into the input table.</a:t>
          </a:r>
          <a:r>
            <a:rPr lang="en-US" sz="1100" b="0" i="0" u="none" strike="noStrike" baseline="0">
              <a:solidFill>
                <a:schemeClr val="dk1"/>
              </a:solidFill>
              <a:effectLst/>
              <a:latin typeface="+mn-lt"/>
              <a:ea typeface="+mn-ea"/>
              <a:cs typeface="+mn-cs"/>
            </a:rPr>
            <a:t>Calculations begin with the selection of the Calc. Points button (</a:t>
          </a:r>
          <a:r>
            <a:rPr lang="en-US" sz="1100">
              <a:solidFill>
                <a:schemeClr val="dk1"/>
              </a:solidFill>
              <a:effectLst/>
              <a:latin typeface="+mn-lt"/>
              <a:ea typeface="+mn-ea"/>
              <a:cs typeface="+mn-cs"/>
            </a:rPr>
            <a:t>Figure Exercise 4‑2a</a:t>
          </a:r>
          <a:r>
            <a:rPr lang="en-US" sz="1100" b="0" i="0" u="none" strike="noStrike" baseline="0">
              <a:solidFill>
                <a:schemeClr val="dk1"/>
              </a:solidFill>
              <a:effectLst/>
              <a:latin typeface="+mn-lt"/>
              <a:ea typeface="+mn-ea"/>
              <a:cs typeface="+mn-cs"/>
            </a:rPr>
            <a:t>).  </a:t>
          </a:r>
          <a:r>
            <a:rPr lang="en-US" sz="1100">
              <a:solidFill>
                <a:schemeClr val="dk1"/>
              </a:solidFill>
              <a:effectLst/>
              <a:latin typeface="+mn-lt"/>
              <a:ea typeface="+mn-ea"/>
              <a:cs typeface="+mn-cs"/>
            </a:rPr>
            <a:t>If the Autofill option is selected, t</a:t>
          </a:r>
          <a:r>
            <a:rPr lang="en-US" sz="1100" b="0" i="0" u="none" strike="noStrike" baseline="0">
              <a:solidFill>
                <a:schemeClr val="dk1"/>
              </a:solidFill>
              <a:effectLst/>
              <a:latin typeface="+mn-lt"/>
              <a:ea typeface="+mn-ea"/>
              <a:cs typeface="+mn-cs"/>
            </a:rPr>
            <a:t>his entails the generation of the random 5 well locations, and the sampling of the flow model for the point velocities.  </a:t>
          </a:r>
          <a:r>
            <a:rPr lang="en-US" sz="1100">
              <a:solidFill>
                <a:schemeClr val="dk1"/>
              </a:solidFill>
              <a:effectLst/>
              <a:latin typeface="+mn-lt"/>
              <a:ea typeface="+mn-ea"/>
              <a:cs typeface="+mn-cs"/>
            </a:rPr>
            <a:t>Otherwise, the manually entered values appear in the Well Input (Figure Exercise 4‑1a).</a:t>
          </a:r>
          <a:r>
            <a:rPr lang="en-US" sz="1100" b="0" i="0" u="none" strike="noStrike" baseline="0">
              <a:solidFill>
                <a:schemeClr val="dk1"/>
              </a:solidFill>
              <a:effectLst/>
              <a:latin typeface="+mn-lt"/>
              <a:ea typeface="+mn-ea"/>
              <a:cs typeface="+mn-cs"/>
            </a:rPr>
            <a:t> The output from this sampling is presented in a table </a:t>
          </a:r>
          <a:r>
            <a:rPr lang="en-US" sz="1100">
              <a:solidFill>
                <a:schemeClr val="dk1"/>
              </a:solidFill>
              <a:effectLst/>
              <a:latin typeface="+mn-lt"/>
              <a:ea typeface="+mn-ea"/>
              <a:cs typeface="+mn-cs"/>
            </a:rPr>
            <a:t>(range B52 to F56, Figure Exercise 4‑2b) and a graph (Figure Exercise 4‑2c).</a:t>
          </a:r>
          <a:r>
            <a:rPr lang="en-US" sz="1100" b="0" i="0" u="none" strike="noStrike" baseline="0">
              <a:solidFill>
                <a:schemeClr val="dk1"/>
              </a:solidFill>
              <a:effectLst/>
              <a:latin typeface="+mn-lt"/>
              <a:ea typeface="+mn-ea"/>
              <a:cs typeface="+mn-cs"/>
            </a:rPr>
            <a:t>  The graph shows the well locations as orange circles and the direction of flow as blue lines.  The lengths of the lines reflect the speed of the water (seepage velocity magnitude).  The graph also shows the outcome of the Darcy analysis.  This velocity speed and direction is indicated by a large pink circle and rose-colored arrow in the center of the graph.</a:t>
          </a:r>
        </a:p>
        <a:p>
          <a:endParaRPr lang="en-US" sz="1100" b="0" i="0" u="none" strike="noStrike" baseline="0">
            <a:solidFill>
              <a:schemeClr val="dk1"/>
            </a:solidFill>
            <a:effectLst/>
            <a:latin typeface="+mn-lt"/>
            <a:ea typeface="+mn-ea"/>
            <a:cs typeface="+mn-cs"/>
          </a:endParaRPr>
        </a:p>
        <a:p>
          <a:endParaRPr lang="en-US" sz="1100" b="0" i="0" u="none" strike="noStrike" baseline="0">
            <a:solidFill>
              <a:schemeClr val="dk1"/>
            </a:solidFill>
            <a:effectLst/>
            <a:latin typeface="+mn-lt"/>
            <a:ea typeface="+mn-ea"/>
            <a:cs typeface="+mn-cs"/>
          </a:endParaRPr>
        </a:p>
        <a:p>
          <a:endParaRPr lang="en-US" sz="1100" b="0" i="0" u="none" strike="noStrike" baseline="0">
            <a:solidFill>
              <a:schemeClr val="dk1"/>
            </a:solidFill>
            <a:effectLst/>
            <a:latin typeface="+mn-lt"/>
            <a:ea typeface="+mn-ea"/>
            <a:cs typeface="+mn-cs"/>
          </a:endParaRPr>
        </a:p>
        <a:p>
          <a:r>
            <a:rPr lang="en-US" sz="1100" b="0" i="0" u="none" strike="noStrike" baseline="0">
              <a:solidFill>
                <a:schemeClr val="dk1"/>
              </a:solidFill>
              <a:effectLst/>
              <a:latin typeface="+mn-lt"/>
              <a:ea typeface="+mn-ea"/>
              <a:cs typeface="+mn-cs"/>
            </a:rPr>
            <a:t>                a)                                                                                                 b)                                                                                                   c)</a:t>
          </a:r>
        </a:p>
        <a:p>
          <a:endParaRPr lang="en-US" sz="1100" b="0" i="0" u="none" strike="noStrike" baseline="0">
            <a:solidFill>
              <a:schemeClr val="dk1"/>
            </a:solidFill>
            <a:effectLst/>
            <a:latin typeface="+mn-lt"/>
            <a:ea typeface="+mn-ea"/>
            <a:cs typeface="+mn-cs"/>
          </a:endParaRPr>
        </a:p>
        <a:p>
          <a:endParaRPr lang="en-US" sz="1100" b="0" i="0" u="none" strike="noStrike" baseline="0">
            <a:solidFill>
              <a:schemeClr val="dk1"/>
            </a:solidFill>
            <a:effectLst/>
            <a:latin typeface="+mn-lt"/>
            <a:ea typeface="+mn-ea"/>
            <a:cs typeface="+mn-cs"/>
          </a:endParaRPr>
        </a:p>
        <a:p>
          <a:endParaRPr lang="en-US" sz="1100" b="0" i="0" u="none" strike="noStrike" baseline="0">
            <a:solidFill>
              <a:schemeClr val="dk1"/>
            </a:solidFill>
            <a:effectLst/>
            <a:latin typeface="+mn-lt"/>
            <a:ea typeface="+mn-ea"/>
            <a:cs typeface="+mn-cs"/>
          </a:endParaRPr>
        </a:p>
        <a:p>
          <a:endParaRPr lang="en-US" sz="1100" b="0" i="0" u="none" strike="noStrike" baseline="0">
            <a:solidFill>
              <a:schemeClr val="dk1"/>
            </a:solidFill>
            <a:effectLst/>
            <a:latin typeface="+mn-lt"/>
            <a:ea typeface="+mn-ea"/>
            <a:cs typeface="+mn-cs"/>
          </a:endParaRPr>
        </a:p>
        <a:p>
          <a:endParaRPr lang="en-US" sz="1100" b="0" i="0" u="none" strike="noStrike" baseline="0">
            <a:solidFill>
              <a:schemeClr val="dk1"/>
            </a:solidFill>
            <a:effectLst/>
            <a:latin typeface="+mn-lt"/>
            <a:ea typeface="+mn-ea"/>
            <a:cs typeface="+mn-cs"/>
          </a:endParaRPr>
        </a:p>
        <a:p>
          <a:endParaRPr lang="en-US" sz="1100" b="0" i="0" u="none" strike="noStrike" baseline="0">
            <a:solidFill>
              <a:schemeClr val="dk1"/>
            </a:solidFill>
            <a:effectLst/>
            <a:latin typeface="+mn-lt"/>
            <a:ea typeface="+mn-ea"/>
            <a:cs typeface="+mn-cs"/>
          </a:endParaRPr>
        </a:p>
        <a:p>
          <a:endParaRPr lang="en-US" sz="1100" b="0" i="0" u="none" strike="noStrike" baseline="0">
            <a:solidFill>
              <a:schemeClr val="dk1"/>
            </a:solidFill>
            <a:effectLst/>
            <a:latin typeface="+mn-lt"/>
            <a:ea typeface="+mn-ea"/>
            <a:cs typeface="+mn-cs"/>
          </a:endParaRPr>
        </a:p>
        <a:p>
          <a:endParaRPr lang="en-US" sz="1100" b="0" i="0" u="none" strike="noStrike" baseline="0">
            <a:solidFill>
              <a:schemeClr val="dk1"/>
            </a:solidFill>
            <a:effectLst/>
            <a:latin typeface="+mn-lt"/>
            <a:ea typeface="+mn-ea"/>
            <a:cs typeface="+mn-cs"/>
          </a:endParaRPr>
        </a:p>
        <a:p>
          <a:endParaRPr lang="en-US" sz="1100" b="0" i="0" u="none" strike="noStrike" baseline="0">
            <a:solidFill>
              <a:schemeClr val="dk1"/>
            </a:solidFill>
            <a:effectLst/>
            <a:latin typeface="+mn-lt"/>
            <a:ea typeface="+mn-ea"/>
            <a:cs typeface="+mn-cs"/>
          </a:endParaRPr>
        </a:p>
        <a:p>
          <a:endParaRPr lang="en-US" sz="1100" b="0" i="0" u="none" strike="noStrike" baseline="0">
            <a:solidFill>
              <a:schemeClr val="dk1"/>
            </a:solidFill>
            <a:effectLst/>
            <a:latin typeface="+mn-lt"/>
            <a:ea typeface="+mn-ea"/>
            <a:cs typeface="+mn-cs"/>
          </a:endParaRPr>
        </a:p>
        <a:p>
          <a:endParaRPr lang="en-US" sz="1100" b="0" i="0" u="none" strike="noStrike" baseline="0">
            <a:solidFill>
              <a:schemeClr val="dk1"/>
            </a:solidFill>
            <a:effectLst/>
            <a:latin typeface="+mn-lt"/>
            <a:ea typeface="+mn-ea"/>
            <a:cs typeface="+mn-cs"/>
          </a:endParaRPr>
        </a:p>
        <a:p>
          <a:endParaRPr lang="en-US" sz="1100" b="0" i="0" u="none" strike="noStrike" baseline="0">
            <a:solidFill>
              <a:schemeClr val="dk1"/>
            </a:solidFill>
            <a:effectLst/>
            <a:latin typeface="+mn-lt"/>
            <a:ea typeface="+mn-ea"/>
            <a:cs typeface="+mn-cs"/>
          </a:endParaRPr>
        </a:p>
        <a:p>
          <a:endParaRPr lang="en-US" sz="1100" b="0" i="0" u="none" strike="noStrike" baseline="0">
            <a:solidFill>
              <a:schemeClr val="dk1"/>
            </a:solidFill>
            <a:effectLst/>
            <a:latin typeface="+mn-lt"/>
            <a:ea typeface="+mn-ea"/>
            <a:cs typeface="+mn-cs"/>
          </a:endParaRPr>
        </a:p>
        <a:p>
          <a:endParaRPr lang="en-US" sz="1100" b="0" i="0" u="none" strike="noStrike" baseline="0">
            <a:solidFill>
              <a:schemeClr val="dk1"/>
            </a:solidFill>
            <a:effectLst/>
            <a:latin typeface="+mn-lt"/>
            <a:ea typeface="+mn-ea"/>
            <a:cs typeface="+mn-cs"/>
          </a:endParaRPr>
        </a:p>
        <a:p>
          <a:endParaRPr lang="en-US" sz="1100" b="0" i="0" u="none" strike="noStrike" baseline="0">
            <a:solidFill>
              <a:schemeClr val="dk1"/>
            </a:solidFill>
            <a:effectLst/>
            <a:latin typeface="+mn-lt"/>
            <a:ea typeface="+mn-ea"/>
            <a:cs typeface="+mn-cs"/>
          </a:endParaRPr>
        </a:p>
        <a:p>
          <a:endParaRPr lang="en-US" sz="1100" b="0" i="0" u="none" strike="noStrike" baseline="0">
            <a:solidFill>
              <a:schemeClr val="dk1"/>
            </a:solidFill>
            <a:effectLst/>
            <a:latin typeface="+mn-lt"/>
            <a:ea typeface="+mn-ea"/>
            <a:cs typeface="+mn-cs"/>
          </a:endParaRPr>
        </a:p>
        <a:p>
          <a:endParaRPr lang="en-US" sz="1100" b="0" i="0" u="none" strike="noStrike" baseline="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b="1">
              <a:solidFill>
                <a:schemeClr val="dk1"/>
              </a:solidFill>
              <a:effectLst/>
              <a:latin typeface="+mn-lt"/>
              <a:ea typeface="+mn-ea"/>
              <a:cs typeface="+mn-cs"/>
            </a:rPr>
            <a:t>            Figure Exercise 4‑2 – a) </a:t>
          </a:r>
          <a:r>
            <a:rPr lang="en-US" sz="1100">
              <a:solidFill>
                <a:schemeClr val="dk1"/>
              </a:solidFill>
              <a:effectLst/>
              <a:latin typeface="+mn-lt"/>
              <a:ea typeface="+mn-ea"/>
              <a:cs typeface="+mn-cs"/>
            </a:rPr>
            <a:t>Input well locations. b) Velocity magnitude and direction at each well. c) Location of wells with velocity arrows and overall velocity.</a:t>
          </a:r>
        </a:p>
        <a:p>
          <a:endParaRPr lang="en-US" sz="1100" b="0" i="0" baseline="0"/>
        </a:p>
        <a:p>
          <a:endParaRPr lang="en-US" sz="1100" b="0" i="0" baseline="0"/>
        </a:p>
        <a:p>
          <a:pPr marL="0" marR="0" lvl="0" indent="0" defTabSz="914400" eaLnBrk="1" fontAlgn="auto" latinLnBrk="0" hangingPunct="1">
            <a:lnSpc>
              <a:spcPct val="100000"/>
            </a:lnSpc>
            <a:spcBef>
              <a:spcPts val="0"/>
            </a:spcBef>
            <a:spcAft>
              <a:spcPts val="0"/>
            </a:spcAft>
            <a:buClrTx/>
            <a:buSzTx/>
            <a:buFontTx/>
            <a:buNone/>
            <a:tabLst/>
            <a:defRPr/>
          </a:pPr>
          <a:r>
            <a:rPr lang="en-US" sz="1100" u="sng">
              <a:solidFill>
                <a:schemeClr val="dk1"/>
              </a:solidFill>
              <a:effectLst/>
              <a:latin typeface="+mn-lt"/>
              <a:ea typeface="+mn-ea"/>
              <a:cs typeface="+mn-cs"/>
            </a:rPr>
            <a:t>If the user changes the input to the values shown in Figure Exercise 4‑1b, the Points Update button must be clicked again, followed by a click of the Calc. Points button to update the results.</a:t>
          </a:r>
          <a:endParaRPr lang="en-US" sz="1100">
            <a:solidFill>
              <a:schemeClr val="dk1"/>
            </a:solidFill>
            <a:effectLst/>
            <a:latin typeface="+mn-lt"/>
            <a:ea typeface="+mn-ea"/>
            <a:cs typeface="+mn-cs"/>
          </a:endParaRPr>
        </a:p>
        <a:p>
          <a:endParaRPr lang="en-US" sz="1100" b="0" i="0" baseline="0"/>
        </a:p>
        <a:p>
          <a:r>
            <a:rPr lang="en-US" sz="1100" b="0" i="0" baseline="0"/>
            <a:t>A summary of the Darcy and point velocity analyses is presented in the range B29 to D42 </a:t>
          </a:r>
          <a:r>
            <a:rPr lang="en-US" sz="1100">
              <a:solidFill>
                <a:schemeClr val="dk1"/>
              </a:solidFill>
              <a:effectLst/>
              <a:latin typeface="+mn-lt"/>
              <a:ea typeface="+mn-ea"/>
              <a:cs typeface="+mn-cs"/>
            </a:rPr>
            <a:t>(Figure Exercise 4‑3a).</a:t>
          </a:r>
          <a:r>
            <a:rPr lang="en-US" sz="1100" b="0" i="0" baseline="0"/>
            <a:t>  Selected model inputs are reviewed in the pink area.  The results of the matrix analysis (calculated in columns J through O) and Darcy calculations are given in the green area and the point velocity analysis is summarized in the yellow area.</a:t>
          </a:r>
        </a:p>
      </xdr:txBody>
    </xdr:sp>
    <xdr:clientData/>
  </xdr:twoCellAnchor>
  <xdr:twoCellAnchor>
    <xdr:from>
      <xdr:col>2</xdr:col>
      <xdr:colOff>161854</xdr:colOff>
      <xdr:row>346</xdr:row>
      <xdr:rowOff>140203</xdr:rowOff>
    </xdr:from>
    <xdr:to>
      <xdr:col>15</xdr:col>
      <xdr:colOff>498231</xdr:colOff>
      <xdr:row>360</xdr:row>
      <xdr:rowOff>21981</xdr:rowOff>
    </xdr:to>
    <xdr:grpSp>
      <xdr:nvGrpSpPr>
        <xdr:cNvPr id="25" name="Group 24">
          <a:extLst>
            <a:ext uri="{FF2B5EF4-FFF2-40B4-BE49-F238E27FC236}">
              <a16:creationId xmlns:a16="http://schemas.microsoft.com/office/drawing/2014/main" id="{A90A80CC-E528-4D76-A562-C66A95DA293F}"/>
            </a:ext>
          </a:extLst>
        </xdr:cNvPr>
        <xdr:cNvGrpSpPr/>
      </xdr:nvGrpSpPr>
      <xdr:grpSpPr>
        <a:xfrm>
          <a:off x="1389521" y="66053203"/>
          <a:ext cx="8316210" cy="2548778"/>
          <a:chOff x="6411278" y="58187826"/>
          <a:chExt cx="8843336" cy="2692518"/>
        </a:xfrm>
      </xdr:grpSpPr>
      <xdr:pic>
        <xdr:nvPicPr>
          <xdr:cNvPr id="26" name="Picture 25">
            <a:extLst>
              <a:ext uri="{FF2B5EF4-FFF2-40B4-BE49-F238E27FC236}">
                <a16:creationId xmlns:a16="http://schemas.microsoft.com/office/drawing/2014/main" id="{5CE7B79A-B74A-46F7-886B-B2FEEE1AE892}"/>
              </a:ext>
            </a:extLst>
          </xdr:cNvPr>
          <xdr:cNvPicPr>
            <a:picLocks noChangeAspect="1"/>
          </xdr:cNvPicPr>
        </xdr:nvPicPr>
        <xdr:blipFill>
          <a:blip xmlns:r="http://schemas.openxmlformats.org/officeDocument/2006/relationships" r:embed="rId10"/>
          <a:stretch>
            <a:fillRect/>
          </a:stretch>
        </xdr:blipFill>
        <xdr:spPr>
          <a:xfrm>
            <a:off x="6411278" y="58318718"/>
            <a:ext cx="2915856" cy="2413374"/>
          </a:xfrm>
          <a:prstGeom prst="rect">
            <a:avLst/>
          </a:prstGeom>
        </xdr:spPr>
      </xdr:pic>
      <xdr:pic>
        <xdr:nvPicPr>
          <xdr:cNvPr id="27" name="Picture 26">
            <a:extLst>
              <a:ext uri="{FF2B5EF4-FFF2-40B4-BE49-F238E27FC236}">
                <a16:creationId xmlns:a16="http://schemas.microsoft.com/office/drawing/2014/main" id="{8A4FFB06-2CD3-46D8-8F8F-66EC30DA1A1D}"/>
              </a:ext>
            </a:extLst>
          </xdr:cNvPr>
          <xdr:cNvPicPr>
            <a:picLocks noChangeAspect="1"/>
          </xdr:cNvPicPr>
        </xdr:nvPicPr>
        <xdr:blipFill>
          <a:blip xmlns:r="http://schemas.openxmlformats.org/officeDocument/2006/relationships" r:embed="rId11"/>
          <a:stretch>
            <a:fillRect/>
          </a:stretch>
        </xdr:blipFill>
        <xdr:spPr>
          <a:xfrm>
            <a:off x="12712064" y="58187826"/>
            <a:ext cx="2542550" cy="2692518"/>
          </a:xfrm>
          <a:prstGeom prst="rect">
            <a:avLst/>
          </a:prstGeom>
        </xdr:spPr>
      </xdr:pic>
      <xdr:pic>
        <xdr:nvPicPr>
          <xdr:cNvPr id="28" name="Picture 27">
            <a:extLst>
              <a:ext uri="{FF2B5EF4-FFF2-40B4-BE49-F238E27FC236}">
                <a16:creationId xmlns:a16="http://schemas.microsoft.com/office/drawing/2014/main" id="{1A243F23-E041-4BDB-95AB-5C1C95CAC0F8}"/>
              </a:ext>
            </a:extLst>
          </xdr:cNvPr>
          <xdr:cNvPicPr>
            <a:picLocks noChangeAspect="1"/>
          </xdr:cNvPicPr>
        </xdr:nvPicPr>
        <xdr:blipFill>
          <a:blip xmlns:r="http://schemas.openxmlformats.org/officeDocument/2006/relationships" r:embed="rId12"/>
          <a:stretch>
            <a:fillRect/>
          </a:stretch>
        </xdr:blipFill>
        <xdr:spPr>
          <a:xfrm>
            <a:off x="9362203" y="58842593"/>
            <a:ext cx="3323780" cy="1182528"/>
          </a:xfrm>
          <a:prstGeom prst="rect">
            <a:avLst/>
          </a:prstGeom>
        </xdr:spPr>
      </xdr:pic>
    </xdr:grpSp>
    <xdr:clientData/>
  </xdr:twoCellAnchor>
  <xdr:twoCellAnchor editAs="oneCell">
    <xdr:from>
      <xdr:col>4</xdr:col>
      <xdr:colOff>161321</xdr:colOff>
      <xdr:row>373</xdr:row>
      <xdr:rowOff>20318</xdr:rowOff>
    </xdr:from>
    <xdr:to>
      <xdr:col>6</xdr:col>
      <xdr:colOff>513872</xdr:colOff>
      <xdr:row>385</xdr:row>
      <xdr:rowOff>19286</xdr:rowOff>
    </xdr:to>
    <xdr:pic>
      <xdr:nvPicPr>
        <xdr:cNvPr id="29" name="Picture 28">
          <a:extLst>
            <a:ext uri="{FF2B5EF4-FFF2-40B4-BE49-F238E27FC236}">
              <a16:creationId xmlns:a16="http://schemas.microsoft.com/office/drawing/2014/main" id="{862240A5-F7CC-4231-BF94-E62EFC51C5B2}"/>
            </a:ext>
          </a:extLst>
        </xdr:cNvPr>
        <xdr:cNvPicPr>
          <a:picLocks noChangeAspect="1"/>
        </xdr:cNvPicPr>
      </xdr:nvPicPr>
      <xdr:blipFill>
        <a:blip xmlns:r="http://schemas.openxmlformats.org/officeDocument/2006/relationships" r:embed="rId13"/>
        <a:stretch>
          <a:fillRect/>
        </a:stretch>
      </xdr:blipFill>
      <xdr:spPr>
        <a:xfrm>
          <a:off x="2580671" y="71076818"/>
          <a:ext cx="1571751" cy="2284968"/>
        </a:xfrm>
        <a:prstGeom prst="rect">
          <a:avLst/>
        </a:prstGeom>
      </xdr:spPr>
    </xdr:pic>
    <xdr:clientData/>
  </xdr:twoCellAnchor>
  <xdr:twoCellAnchor>
    <xdr:from>
      <xdr:col>1</xdr:col>
      <xdr:colOff>24765</xdr:colOff>
      <xdr:row>389</xdr:row>
      <xdr:rowOff>1905</xdr:rowOff>
    </xdr:from>
    <xdr:to>
      <xdr:col>18</xdr:col>
      <xdr:colOff>397510</xdr:colOff>
      <xdr:row>398</xdr:row>
      <xdr:rowOff>38100</xdr:rowOff>
    </xdr:to>
    <xdr:sp macro="" textlink="">
      <xdr:nvSpPr>
        <xdr:cNvPr id="30" name="TextBox 29">
          <a:extLst>
            <a:ext uri="{FF2B5EF4-FFF2-40B4-BE49-F238E27FC236}">
              <a16:creationId xmlns:a16="http://schemas.microsoft.com/office/drawing/2014/main" id="{BE00A302-D29D-4865-B124-3D59B1EEA359}"/>
            </a:ext>
          </a:extLst>
        </xdr:cNvPr>
        <xdr:cNvSpPr txBox="1"/>
      </xdr:nvSpPr>
      <xdr:spPr>
        <a:xfrm>
          <a:off x="615315" y="74106405"/>
          <a:ext cx="10916920" cy="175069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baseline="0"/>
            <a:t>Input the x, y coordinates shown </a:t>
          </a:r>
          <a:r>
            <a:rPr lang="en-US" sz="1100">
              <a:solidFill>
                <a:schemeClr val="dk1"/>
              </a:solidFill>
              <a:effectLst/>
              <a:latin typeface="+mn-lt"/>
              <a:ea typeface="+mn-ea"/>
              <a:cs typeface="+mn-cs"/>
            </a:rPr>
            <a:t>in Figure Exercise 4‑3b </a:t>
          </a:r>
          <a:r>
            <a:rPr lang="en-US" sz="1100" b="0" i="0" baseline="0"/>
            <a:t>to the input table into cells B5 to C9 of the </a:t>
          </a:r>
          <a:r>
            <a:rPr lang="en-US" sz="1100" b="0" i="0" baseline="0">
              <a:solidFill>
                <a:schemeClr val="dk1"/>
              </a:solidFill>
              <a:effectLst/>
              <a:latin typeface="+mn-lt"/>
              <a:ea typeface="+mn-ea"/>
              <a:cs typeface="+mn-cs"/>
            </a:rPr>
            <a:t>Exercise 4 sheet</a:t>
          </a:r>
          <a:r>
            <a:rPr lang="en-US" sz="1100" b="0" i="0" baseline="0"/>
            <a:t>.  Make certain the default flow model parameters shown in </a:t>
          </a:r>
          <a:r>
            <a:rPr lang="en-US" sz="1100">
              <a:solidFill>
                <a:schemeClr val="dk1"/>
              </a:solidFill>
              <a:effectLst/>
              <a:latin typeface="+mn-lt"/>
              <a:ea typeface="+mn-ea"/>
              <a:cs typeface="+mn-cs"/>
            </a:rPr>
            <a:t>Figure Exercise 4‑1b </a:t>
          </a:r>
          <a:r>
            <a:rPr lang="en-US" sz="1100" b="0" i="0" baseline="0"/>
            <a:t>are correctly entered in range R4 to R11.  Click on the Porous Medium 1 button to load that aquifer.  </a:t>
          </a:r>
          <a:r>
            <a:rPr lang="en-US" sz="1100">
              <a:solidFill>
                <a:schemeClr val="dk1"/>
              </a:solidFill>
              <a:effectLst/>
              <a:latin typeface="+mn-lt"/>
              <a:ea typeface="+mn-ea"/>
              <a:cs typeface="+mn-cs"/>
            </a:rPr>
            <a:t>Click the Points Update button again, then click the Calc. Points button to update the results.</a:t>
          </a:r>
          <a:endParaRPr lang="en-US" sz="1100" b="0" i="0" baseline="0"/>
        </a:p>
        <a:p>
          <a:endParaRPr lang="en-US" sz="1100" b="0" i="0" baseline="0"/>
        </a:p>
        <a:p>
          <a:r>
            <a:rPr lang="en-US" sz="1100" b="1" i="1" baseline="0"/>
            <a:t>Compare the Darcy estimate of seepage velocity to the average velocity determined from the point measurements.  Compare both the magnitude and direction of average water movement.  Next, comment on the range of water speeds and directions identified by the point measurements.  Is this variability a concern?  Explain why or why not.</a:t>
          </a:r>
        </a:p>
        <a:p>
          <a:endParaRPr lang="en-US" sz="1100" b="1" i="1" baseline="0"/>
        </a:p>
        <a:p>
          <a:r>
            <a:rPr lang="en-US" sz="1100" b="1">
              <a:solidFill>
                <a:schemeClr val="dk1"/>
              </a:solidFill>
              <a:effectLst/>
              <a:latin typeface="+mn-lt"/>
              <a:ea typeface="+mn-ea"/>
              <a:cs typeface="+mn-cs"/>
            </a:rPr>
            <a:t>*</a:t>
          </a:r>
          <a:r>
            <a:rPr lang="en-US" sz="1100">
              <a:solidFill>
                <a:schemeClr val="dk1"/>
              </a:solidFill>
              <a:effectLst/>
              <a:latin typeface="+mn-lt"/>
              <a:ea typeface="+mn-ea"/>
              <a:cs typeface="+mn-cs"/>
            </a:rPr>
            <a:t> </a:t>
          </a:r>
          <a:r>
            <a:rPr lang="en-US" sz="1100" b="1">
              <a:solidFill>
                <a:schemeClr val="dk1"/>
              </a:solidFill>
              <a:effectLst/>
              <a:latin typeface="+mn-lt"/>
              <a:ea typeface="+mn-ea"/>
              <a:cs typeface="+mn-cs"/>
            </a:rPr>
            <a:t>The solution for Exercise 4‑1</a:t>
          </a:r>
          <a:r>
            <a:rPr lang="en-US" sz="1100">
              <a:solidFill>
                <a:schemeClr val="dk1"/>
              </a:solidFill>
              <a:effectLst/>
              <a:latin typeface="+mn-lt"/>
              <a:ea typeface="+mn-ea"/>
              <a:cs typeface="+mn-cs"/>
            </a:rPr>
            <a:t> extends </a:t>
          </a:r>
          <a:r>
            <a:rPr lang="en-US" sz="1100" u="none">
              <a:solidFill>
                <a:schemeClr val="dk1"/>
              </a:solidFill>
              <a:effectLst/>
              <a:latin typeface="+mn-lt"/>
              <a:ea typeface="+mn-ea"/>
              <a:cs typeface="+mn-cs"/>
            </a:rPr>
            <a:t>from row 253 to row 282 of the Solutions Tab of KeyFile_GWP_Velocity_Exercises.xlsm</a:t>
          </a:r>
          <a:r>
            <a:rPr lang="en-US" sz="1100" b="1" u="none">
              <a:solidFill>
                <a:schemeClr val="dk1"/>
              </a:solidFill>
              <a:effectLst/>
              <a:latin typeface="+mn-lt"/>
              <a:ea typeface="+mn-ea"/>
              <a:cs typeface="+mn-cs"/>
            </a:rPr>
            <a:t>*</a:t>
          </a:r>
          <a:r>
            <a:rPr lang="en-US" sz="1100" b="0" u="none">
              <a:solidFill>
                <a:schemeClr val="dk1"/>
              </a:solidFill>
              <a:effectLst/>
              <a:latin typeface="+mn-lt"/>
              <a:ea typeface="+mn-ea"/>
              <a:cs typeface="+mn-cs"/>
            </a:rPr>
            <a:t>.</a:t>
          </a:r>
          <a:r>
            <a:rPr lang="en-US" sz="1100">
              <a:solidFill>
                <a:schemeClr val="dk1"/>
              </a:solidFill>
              <a:effectLst/>
              <a:latin typeface="+mn-lt"/>
              <a:ea typeface="+mn-ea"/>
              <a:cs typeface="+mn-cs"/>
            </a:rPr>
            <a:t> </a:t>
          </a:r>
        </a:p>
        <a:p>
          <a:endParaRPr lang="en-US" sz="1100" b="1" i="1" baseline="0"/>
        </a:p>
        <a:p>
          <a:endParaRPr lang="en-US" sz="1100" b="0" i="0" baseline="0"/>
        </a:p>
      </xdr:txBody>
    </xdr:sp>
    <xdr:clientData/>
  </xdr:twoCellAnchor>
  <xdr:twoCellAnchor>
    <xdr:from>
      <xdr:col>1</xdr:col>
      <xdr:colOff>38831</xdr:colOff>
      <xdr:row>400</xdr:row>
      <xdr:rowOff>31213</xdr:rowOff>
    </xdr:from>
    <xdr:to>
      <xdr:col>18</xdr:col>
      <xdr:colOff>181706</xdr:colOff>
      <xdr:row>406</xdr:row>
      <xdr:rowOff>67408</xdr:rowOff>
    </xdr:to>
    <xdr:sp macro="" textlink="">
      <xdr:nvSpPr>
        <xdr:cNvPr id="31" name="TextBox 30">
          <a:extLst>
            <a:ext uri="{FF2B5EF4-FFF2-40B4-BE49-F238E27FC236}">
              <a16:creationId xmlns:a16="http://schemas.microsoft.com/office/drawing/2014/main" id="{68371684-8923-4A99-AB47-E407720412D7}"/>
            </a:ext>
          </a:extLst>
        </xdr:cNvPr>
        <xdr:cNvSpPr txBox="1"/>
      </xdr:nvSpPr>
      <xdr:spPr>
        <a:xfrm>
          <a:off x="629381" y="76231213"/>
          <a:ext cx="10687050" cy="117919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baseline="0"/>
            <a:t>Load </a:t>
          </a:r>
          <a:r>
            <a:rPr lang="en-US" sz="1100">
              <a:solidFill>
                <a:schemeClr val="dk1"/>
              </a:solidFill>
              <a:effectLst/>
              <a:latin typeface="+mn-lt"/>
              <a:ea typeface="+mn-ea"/>
              <a:cs typeface="+mn-cs"/>
            </a:rPr>
            <a:t>Porous</a:t>
          </a:r>
          <a:r>
            <a:rPr lang="en-US" sz="1100" b="0" i="0" baseline="0"/>
            <a:t> Medium 2.</a:t>
          </a:r>
        </a:p>
        <a:p>
          <a:endParaRPr lang="en-US" sz="1100" b="1" i="1" baseline="0"/>
        </a:p>
        <a:p>
          <a:r>
            <a:rPr lang="en-US" sz="1100" b="1" i="1" baseline="0"/>
            <a:t>Repeat (1) and extend your answer by contrasting the importance of the velocity variability in the two scenarios and the implications for contaminant transport in these two aquifers.</a:t>
          </a:r>
        </a:p>
        <a:p>
          <a:pPr marL="0" marR="0" lvl="0" indent="0" defTabSz="914400" eaLnBrk="1" fontAlgn="auto" latinLnBrk="0" hangingPunct="1">
            <a:lnSpc>
              <a:spcPct val="100000"/>
            </a:lnSpc>
            <a:spcBef>
              <a:spcPts val="0"/>
            </a:spcBef>
            <a:spcAft>
              <a:spcPts val="0"/>
            </a:spcAft>
            <a:buClrTx/>
            <a:buSzTx/>
            <a:buFontTx/>
            <a:buNone/>
            <a:tabLst/>
            <a:defRPr/>
          </a:pPr>
          <a:endParaRPr lang="en-US" sz="1100" b="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b="1">
              <a:solidFill>
                <a:schemeClr val="dk1"/>
              </a:solidFill>
              <a:effectLst/>
              <a:latin typeface="+mn-lt"/>
              <a:ea typeface="+mn-ea"/>
              <a:cs typeface="+mn-cs"/>
            </a:rPr>
            <a:t>*</a:t>
          </a:r>
          <a:r>
            <a:rPr lang="en-US" sz="1100">
              <a:solidFill>
                <a:schemeClr val="dk1"/>
              </a:solidFill>
              <a:effectLst/>
              <a:latin typeface="+mn-lt"/>
              <a:ea typeface="+mn-ea"/>
              <a:cs typeface="+mn-cs"/>
            </a:rPr>
            <a:t> </a:t>
          </a:r>
          <a:r>
            <a:rPr lang="en-US" sz="1100" b="1">
              <a:solidFill>
                <a:schemeClr val="dk1"/>
              </a:solidFill>
              <a:effectLst/>
              <a:latin typeface="+mn-lt"/>
              <a:ea typeface="+mn-ea"/>
              <a:cs typeface="+mn-cs"/>
            </a:rPr>
            <a:t>The solution for Exercise 4‑2</a:t>
          </a:r>
          <a:r>
            <a:rPr lang="en-US" sz="1100">
              <a:solidFill>
                <a:schemeClr val="dk1"/>
              </a:solidFill>
              <a:effectLst/>
              <a:latin typeface="+mn-lt"/>
              <a:ea typeface="+mn-ea"/>
              <a:cs typeface="+mn-cs"/>
            </a:rPr>
            <a:t> extends from row 284 to row 302 of the Solutions Tab of KeyFile_GWP_Velocity_Exercises.xlsm</a:t>
          </a:r>
          <a:r>
            <a:rPr lang="en-US" sz="1100" b="1">
              <a:solidFill>
                <a:schemeClr val="dk1"/>
              </a:solidFill>
              <a:effectLst/>
              <a:latin typeface="+mn-lt"/>
              <a:ea typeface="+mn-ea"/>
              <a:cs typeface="+mn-cs"/>
            </a:rPr>
            <a:t>*</a:t>
          </a:r>
          <a:r>
            <a:rPr lang="en-US" sz="1100">
              <a:solidFill>
                <a:schemeClr val="dk1"/>
              </a:solidFill>
              <a:effectLst/>
              <a:latin typeface="+mn-lt"/>
              <a:ea typeface="+mn-ea"/>
              <a:cs typeface="+mn-cs"/>
            </a:rPr>
            <a:t> </a:t>
          </a:r>
          <a:endParaRPr lang="en-US">
            <a:effectLst/>
          </a:endParaRPr>
        </a:p>
        <a:p>
          <a:endParaRPr lang="en-US" sz="1100" b="0" i="0" baseline="0"/>
        </a:p>
      </xdr:txBody>
    </xdr:sp>
    <xdr:clientData/>
  </xdr:twoCellAnchor>
  <xdr:twoCellAnchor>
    <xdr:from>
      <xdr:col>1</xdr:col>
      <xdr:colOff>15240</xdr:colOff>
      <xdr:row>406</xdr:row>
      <xdr:rowOff>161925</xdr:rowOff>
    </xdr:from>
    <xdr:to>
      <xdr:col>9</xdr:col>
      <xdr:colOff>371475</xdr:colOff>
      <xdr:row>423</xdr:row>
      <xdr:rowOff>95250</xdr:rowOff>
    </xdr:to>
    <xdr:sp macro="" textlink="">
      <xdr:nvSpPr>
        <xdr:cNvPr id="32" name="TextBox 31">
          <a:extLst>
            <a:ext uri="{FF2B5EF4-FFF2-40B4-BE49-F238E27FC236}">
              <a16:creationId xmlns:a16="http://schemas.microsoft.com/office/drawing/2014/main" id="{B45BB973-5C45-46AF-92F8-CF1852590E86}"/>
            </a:ext>
          </a:extLst>
        </xdr:cNvPr>
        <xdr:cNvSpPr txBox="1"/>
      </xdr:nvSpPr>
      <xdr:spPr>
        <a:xfrm>
          <a:off x="605790" y="77504925"/>
          <a:ext cx="5233035" cy="31718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chemeClr val="dk1"/>
              </a:solidFill>
              <a:effectLst/>
              <a:latin typeface="+mn-lt"/>
              <a:ea typeface="+mn-ea"/>
              <a:cs typeface="+mn-cs"/>
            </a:rPr>
            <a:t>For both Porous Medium 1 and Porous Medium 2, Autofill the well location table and fill in the 'Run 1' row in the tables provided in the spreadsheet (cells B71 to H71) based the output in range B29 to D42 in the Exercise 4 sheet (recall Figure Exercise 4‑3a). A table is provided from C64 to H68 where you can copy the calculated values for the appropriate run and use paste-special to paste as values into the table below on the appropriate run line. Repeat the Autofill process five times, generating 5 different well location scenarios to fully complete the table for each porous medium</a:t>
          </a:r>
          <a:r>
            <a:rPr lang="en-US" sz="1100" b="1" i="1" baseline="0">
              <a:solidFill>
                <a:schemeClr val="dk1"/>
              </a:solidFill>
              <a:latin typeface="+mn-lt"/>
              <a:ea typeface="+mn-ea"/>
              <a:cs typeface="+mn-cs"/>
            </a:rPr>
            <a:t>.</a:t>
          </a:r>
        </a:p>
        <a:p>
          <a:endParaRPr lang="en-US" sz="1100" b="1" i="1" baseline="0"/>
        </a:p>
        <a:p>
          <a:r>
            <a:rPr lang="en-US" sz="1100" b="1" i="1" baseline="0"/>
            <a:t>Investigators often do not know the details of subsurface structures before locating wells. Some well placements may provide representative information that permits reasonable risk assessments. Other well placements may not. Comment on the success or failure of the five well placements summarized after completing the table to the right in the ‘Questions’ sheet and the box and whisker plots provided immediately below (as completed in the 'Solutions' sheet X305 to AX356 for the data used there).</a:t>
          </a:r>
        </a:p>
        <a:p>
          <a:endParaRPr lang="en-US" sz="1100" b="1" i="1" baseline="0"/>
        </a:p>
        <a:p>
          <a:r>
            <a:rPr lang="en-US" sz="1100" b="1">
              <a:solidFill>
                <a:schemeClr val="dk1"/>
              </a:solidFill>
              <a:effectLst/>
              <a:latin typeface="+mn-lt"/>
              <a:ea typeface="+mn-ea"/>
              <a:cs typeface="+mn-cs"/>
            </a:rPr>
            <a:t>*</a:t>
          </a:r>
          <a:r>
            <a:rPr lang="en-US" sz="1100">
              <a:solidFill>
                <a:schemeClr val="dk1"/>
              </a:solidFill>
              <a:effectLst/>
              <a:latin typeface="+mn-lt"/>
              <a:ea typeface="+mn-ea"/>
              <a:cs typeface="+mn-cs"/>
            </a:rPr>
            <a:t> </a:t>
          </a:r>
          <a:r>
            <a:rPr lang="en-US" sz="1100" b="1">
              <a:solidFill>
                <a:schemeClr val="dk1"/>
              </a:solidFill>
              <a:effectLst/>
              <a:latin typeface="+mn-lt"/>
              <a:ea typeface="+mn-ea"/>
              <a:cs typeface="+mn-cs"/>
            </a:rPr>
            <a:t>The solution for Exercise 4‑3</a:t>
          </a:r>
          <a:r>
            <a:rPr lang="en-US" sz="1100">
              <a:solidFill>
                <a:schemeClr val="dk1"/>
              </a:solidFill>
              <a:effectLst/>
              <a:latin typeface="+mn-lt"/>
              <a:ea typeface="+mn-ea"/>
              <a:cs typeface="+mn-cs"/>
            </a:rPr>
            <a:t> extends from </a:t>
          </a:r>
          <a:r>
            <a:rPr lang="en-US" sz="1100" u="none">
              <a:solidFill>
                <a:schemeClr val="dk1"/>
              </a:solidFill>
              <a:effectLst/>
              <a:latin typeface="+mn-lt"/>
              <a:ea typeface="+mn-ea"/>
              <a:cs typeface="+mn-cs"/>
            </a:rPr>
            <a:t>row 305 to row 356 of the Solutions Tab of KeyFile_GWP_Velocity_Exercises.xlsm</a:t>
          </a:r>
          <a:r>
            <a:rPr lang="en-US" sz="1100" b="1" u="none">
              <a:solidFill>
                <a:schemeClr val="dk1"/>
              </a:solidFill>
              <a:effectLst/>
              <a:latin typeface="+mn-lt"/>
              <a:ea typeface="+mn-ea"/>
              <a:cs typeface="+mn-cs"/>
            </a:rPr>
            <a:t>*</a:t>
          </a:r>
          <a:r>
            <a:rPr lang="en-US" sz="1100" u="none">
              <a:solidFill>
                <a:schemeClr val="dk1"/>
              </a:solidFill>
              <a:effectLst/>
              <a:latin typeface="+mn-lt"/>
              <a:ea typeface="+mn-ea"/>
              <a:cs typeface="+mn-cs"/>
            </a:rPr>
            <a:t> </a:t>
          </a:r>
        </a:p>
        <a:p>
          <a:endParaRPr lang="en-US" sz="1100" b="1" i="1" baseline="0"/>
        </a:p>
        <a:p>
          <a:endParaRPr lang="en-US" sz="1100" b="0" i="0" baseline="0"/>
        </a:p>
      </xdr:txBody>
    </xdr:sp>
    <xdr:clientData/>
  </xdr:twoCellAnchor>
  <xdr:twoCellAnchor>
    <xdr:from>
      <xdr:col>1</xdr:col>
      <xdr:colOff>9525</xdr:colOff>
      <xdr:row>424</xdr:row>
      <xdr:rowOff>9524</xdr:rowOff>
    </xdr:from>
    <xdr:to>
      <xdr:col>9</xdr:col>
      <xdr:colOff>371475</xdr:colOff>
      <xdr:row>429</xdr:row>
      <xdr:rowOff>165099</xdr:rowOff>
    </xdr:to>
    <xdr:sp macro="" textlink="">
      <xdr:nvSpPr>
        <xdr:cNvPr id="33" name="TextBox 32">
          <a:extLst>
            <a:ext uri="{FF2B5EF4-FFF2-40B4-BE49-F238E27FC236}">
              <a16:creationId xmlns:a16="http://schemas.microsoft.com/office/drawing/2014/main" id="{B85464FC-3D85-45A5-B0D1-A7AF53A3AD8C}"/>
            </a:ext>
          </a:extLst>
        </xdr:cNvPr>
        <xdr:cNvSpPr txBox="1"/>
      </xdr:nvSpPr>
      <xdr:spPr>
        <a:xfrm>
          <a:off x="600075" y="80781524"/>
          <a:ext cx="5238750" cy="11080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i="1" baseline="0"/>
            <a:t>Comment on the role point velocity measurements might have in contaminant hydrogeological site investigations, based on the results of the simulations above.</a:t>
          </a:r>
        </a:p>
        <a:p>
          <a:endParaRPr lang="en-US" sz="1100" b="1" i="1" baseline="0"/>
        </a:p>
        <a:p>
          <a:pPr marL="0" marR="0" lvl="0" indent="0" defTabSz="914400" eaLnBrk="1" fontAlgn="auto" latinLnBrk="0" hangingPunct="1">
            <a:lnSpc>
              <a:spcPct val="100000"/>
            </a:lnSpc>
            <a:spcBef>
              <a:spcPts val="0"/>
            </a:spcBef>
            <a:spcAft>
              <a:spcPts val="0"/>
            </a:spcAft>
            <a:buClrTx/>
            <a:buSzTx/>
            <a:buFontTx/>
            <a:buNone/>
            <a:tabLst/>
            <a:defRPr/>
          </a:pPr>
          <a:r>
            <a:rPr lang="en-US" sz="1100" b="1">
              <a:solidFill>
                <a:schemeClr val="dk1"/>
              </a:solidFill>
              <a:effectLst/>
              <a:latin typeface="+mn-lt"/>
              <a:ea typeface="+mn-ea"/>
              <a:cs typeface="+mn-cs"/>
            </a:rPr>
            <a:t>*</a:t>
          </a:r>
          <a:r>
            <a:rPr lang="en-US" sz="1100">
              <a:solidFill>
                <a:schemeClr val="dk1"/>
              </a:solidFill>
              <a:effectLst/>
              <a:latin typeface="+mn-lt"/>
              <a:ea typeface="+mn-ea"/>
              <a:cs typeface="+mn-cs"/>
            </a:rPr>
            <a:t> </a:t>
          </a:r>
          <a:r>
            <a:rPr lang="en-US" sz="1100" b="1">
              <a:solidFill>
                <a:schemeClr val="dk1"/>
              </a:solidFill>
              <a:effectLst/>
              <a:latin typeface="+mn-lt"/>
              <a:ea typeface="+mn-ea"/>
              <a:cs typeface="+mn-cs"/>
            </a:rPr>
            <a:t>The solution for Exercise 4‑4</a:t>
          </a:r>
          <a:r>
            <a:rPr lang="en-US" sz="1100">
              <a:solidFill>
                <a:schemeClr val="dk1"/>
              </a:solidFill>
              <a:effectLst/>
              <a:latin typeface="+mn-lt"/>
              <a:ea typeface="+mn-ea"/>
              <a:cs typeface="+mn-cs"/>
            </a:rPr>
            <a:t> extends from row 358 to row 366 of the Solutions Tab of KeyFile_GWP_Velocity_Exercises.xlsm</a:t>
          </a:r>
          <a:r>
            <a:rPr lang="en-US" sz="1100" b="1">
              <a:solidFill>
                <a:schemeClr val="dk1"/>
              </a:solidFill>
              <a:effectLst/>
              <a:latin typeface="+mn-lt"/>
              <a:ea typeface="+mn-ea"/>
              <a:cs typeface="+mn-cs"/>
            </a:rPr>
            <a:t>*</a:t>
          </a:r>
          <a:r>
            <a:rPr lang="en-US" sz="1100">
              <a:solidFill>
                <a:schemeClr val="dk1"/>
              </a:solidFill>
              <a:effectLst/>
              <a:latin typeface="+mn-lt"/>
              <a:ea typeface="+mn-ea"/>
              <a:cs typeface="+mn-cs"/>
            </a:rPr>
            <a:t> </a:t>
          </a:r>
          <a:endParaRPr lang="en-US">
            <a:effectLst/>
          </a:endParaRPr>
        </a:p>
        <a:p>
          <a:endParaRPr lang="en-US" sz="1100" b="1" i="1" baseline="0"/>
        </a:p>
      </xdr:txBody>
    </xdr:sp>
    <xdr:clientData/>
  </xdr:twoCellAnchor>
  <xdr:twoCellAnchor editAs="oneCell">
    <xdr:from>
      <xdr:col>2</xdr:col>
      <xdr:colOff>590551</xdr:colOff>
      <xdr:row>276</xdr:row>
      <xdr:rowOff>44767</xdr:rowOff>
    </xdr:from>
    <xdr:to>
      <xdr:col>6</xdr:col>
      <xdr:colOff>257357</xdr:colOff>
      <xdr:row>280</xdr:row>
      <xdr:rowOff>752</xdr:rowOff>
    </xdr:to>
    <xdr:pic>
      <xdr:nvPicPr>
        <xdr:cNvPr id="34" name="Picture 33">
          <a:extLst>
            <a:ext uri="{FF2B5EF4-FFF2-40B4-BE49-F238E27FC236}">
              <a16:creationId xmlns:a16="http://schemas.microsoft.com/office/drawing/2014/main" id="{1D4963AB-7C8C-4D88-B491-89C4A7391932}"/>
            </a:ext>
          </a:extLst>
        </xdr:cNvPr>
        <xdr:cNvPicPr>
          <a:picLocks noChangeAspect="1"/>
        </xdr:cNvPicPr>
      </xdr:nvPicPr>
      <xdr:blipFill>
        <a:blip xmlns:r="http://schemas.openxmlformats.org/officeDocument/2006/relationships" r:embed="rId14"/>
        <a:stretch>
          <a:fillRect/>
        </a:stretch>
      </xdr:blipFill>
      <xdr:spPr>
        <a:xfrm>
          <a:off x="1790701" y="52622767"/>
          <a:ext cx="2105206" cy="717985"/>
        </a:xfrm>
        <a:prstGeom prst="rect">
          <a:avLst/>
        </a:prstGeom>
      </xdr:spPr>
    </xdr:pic>
    <xdr:clientData/>
  </xdr:twoCellAnchor>
  <xdr:twoCellAnchor>
    <xdr:from>
      <xdr:col>11</xdr:col>
      <xdr:colOff>225127</xdr:colOff>
      <xdr:row>437</xdr:row>
      <xdr:rowOff>168219</xdr:rowOff>
    </xdr:from>
    <xdr:to>
      <xdr:col>13</xdr:col>
      <xdr:colOff>250206</xdr:colOff>
      <xdr:row>450</xdr:row>
      <xdr:rowOff>59417</xdr:rowOff>
    </xdr:to>
    <mc:AlternateContent xmlns:mc="http://schemas.openxmlformats.org/markup-compatibility/2006">
      <mc:Choice xmlns:cx1="http://schemas.microsoft.com/office/drawing/2015/9/8/chartex" Requires="cx1">
        <xdr:graphicFrame macro="">
          <xdr:nvGraphicFramePr>
            <xdr:cNvPr id="35" name="Chart 34">
              <a:extLst>
                <a:ext uri="{FF2B5EF4-FFF2-40B4-BE49-F238E27FC236}">
                  <a16:creationId xmlns:a16="http://schemas.microsoft.com/office/drawing/2014/main" id="{3B2981EF-90A2-48B1-8B5E-673AB6BE6FCD}"/>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5"/>
            </a:graphicData>
          </a:graphic>
        </xdr:graphicFrame>
      </mc:Choice>
      <mc:Fallback>
        <xdr:sp macro="" textlink="">
          <xdr:nvSpPr>
            <xdr:cNvPr id="0" name=""/>
            <xdr:cNvSpPr>
              <a:spLocks noTextEdit="1"/>
            </xdr:cNvSpPr>
          </xdr:nvSpPr>
          <xdr:spPr>
            <a:xfrm>
              <a:off x="6911677" y="83416719"/>
              <a:ext cx="1244279" cy="2367698"/>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13</xdr:col>
      <xdr:colOff>286859</xdr:colOff>
      <xdr:row>437</xdr:row>
      <xdr:rowOff>175935</xdr:rowOff>
    </xdr:from>
    <xdr:to>
      <xdr:col>15</xdr:col>
      <xdr:colOff>311938</xdr:colOff>
      <xdr:row>450</xdr:row>
      <xdr:rowOff>67133</xdr:rowOff>
    </xdr:to>
    <mc:AlternateContent xmlns:mc="http://schemas.openxmlformats.org/markup-compatibility/2006">
      <mc:Choice xmlns:cx1="http://schemas.microsoft.com/office/drawing/2015/9/8/chartex" Requires="cx1">
        <xdr:graphicFrame macro="">
          <xdr:nvGraphicFramePr>
            <xdr:cNvPr id="36" name="Chart 35">
              <a:extLst>
                <a:ext uri="{FF2B5EF4-FFF2-40B4-BE49-F238E27FC236}">
                  <a16:creationId xmlns:a16="http://schemas.microsoft.com/office/drawing/2014/main" id="{A5A79DCE-F354-4118-ADC9-150AA67B51C8}"/>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6"/>
            </a:graphicData>
          </a:graphic>
        </xdr:graphicFrame>
      </mc:Choice>
      <mc:Fallback>
        <xdr:sp macro="" textlink="">
          <xdr:nvSpPr>
            <xdr:cNvPr id="0" name=""/>
            <xdr:cNvSpPr>
              <a:spLocks noTextEdit="1"/>
            </xdr:cNvSpPr>
          </xdr:nvSpPr>
          <xdr:spPr>
            <a:xfrm>
              <a:off x="8192609" y="83424435"/>
              <a:ext cx="1244279" cy="2367698"/>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15</xdr:col>
      <xdr:colOff>373670</xdr:colOff>
      <xdr:row>438</xdr:row>
      <xdr:rowOff>8487</xdr:rowOff>
    </xdr:from>
    <xdr:to>
      <xdr:col>17</xdr:col>
      <xdr:colOff>398749</xdr:colOff>
      <xdr:row>450</xdr:row>
      <xdr:rowOff>82565</xdr:rowOff>
    </xdr:to>
    <mc:AlternateContent xmlns:mc="http://schemas.openxmlformats.org/markup-compatibility/2006">
      <mc:Choice xmlns:cx1="http://schemas.microsoft.com/office/drawing/2015/9/8/chartex" Requires="cx1">
        <xdr:graphicFrame macro="">
          <xdr:nvGraphicFramePr>
            <xdr:cNvPr id="37" name="Chart 36">
              <a:extLst>
                <a:ext uri="{FF2B5EF4-FFF2-40B4-BE49-F238E27FC236}">
                  <a16:creationId xmlns:a16="http://schemas.microsoft.com/office/drawing/2014/main" id="{B31FE5BC-0211-4042-825D-484A4E372C5F}"/>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7"/>
            </a:graphicData>
          </a:graphic>
        </xdr:graphicFrame>
      </mc:Choice>
      <mc:Fallback>
        <xdr:sp macro="" textlink="">
          <xdr:nvSpPr>
            <xdr:cNvPr id="0" name=""/>
            <xdr:cNvSpPr>
              <a:spLocks noTextEdit="1"/>
            </xdr:cNvSpPr>
          </xdr:nvSpPr>
          <xdr:spPr>
            <a:xfrm>
              <a:off x="9498620" y="83447487"/>
              <a:ext cx="1244279" cy="2360078"/>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14</xdr:col>
      <xdr:colOff>53340</xdr:colOff>
      <xdr:row>419</xdr:row>
      <xdr:rowOff>53340</xdr:rowOff>
    </xdr:from>
    <xdr:to>
      <xdr:col>18</xdr:col>
      <xdr:colOff>7620</xdr:colOff>
      <xdr:row>425</xdr:row>
      <xdr:rowOff>102870</xdr:rowOff>
    </xdr:to>
    <xdr:sp macro="" textlink="">
      <xdr:nvSpPr>
        <xdr:cNvPr id="38" name="TextBox 37">
          <a:extLst>
            <a:ext uri="{FF2B5EF4-FFF2-40B4-BE49-F238E27FC236}">
              <a16:creationId xmlns:a16="http://schemas.microsoft.com/office/drawing/2014/main" id="{C36A9BF8-8B4C-41E5-AF84-CCFE8C491B73}"/>
            </a:ext>
          </a:extLst>
        </xdr:cNvPr>
        <xdr:cNvSpPr txBox="1"/>
      </xdr:nvSpPr>
      <xdr:spPr>
        <a:xfrm>
          <a:off x="8568690" y="79872840"/>
          <a:ext cx="2573655" cy="119253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b="0" i="0" u="none" strike="noStrike">
              <a:solidFill>
                <a:schemeClr val="dk1"/>
              </a:solidFill>
              <a:effectLst/>
              <a:latin typeface="+mn-lt"/>
              <a:ea typeface="+mn-ea"/>
              <a:cs typeface="+mn-cs"/>
            </a:rPr>
            <a:t>Note: the z-stat represents the number of</a:t>
          </a:r>
          <a:r>
            <a:rPr lang="en-US" sz="900"/>
            <a:t> </a:t>
          </a:r>
          <a:r>
            <a:rPr lang="en-US" sz="900" b="0" i="0" u="none" strike="noStrike">
              <a:solidFill>
                <a:schemeClr val="dk1"/>
              </a:solidFill>
              <a:effectLst/>
              <a:latin typeface="+mn-lt"/>
              <a:ea typeface="+mn-ea"/>
              <a:cs typeface="+mn-cs"/>
            </a:rPr>
            <a:t>standard deviations a point is away from</a:t>
          </a:r>
          <a:r>
            <a:rPr lang="en-US" sz="900"/>
            <a:t> </a:t>
          </a:r>
          <a:r>
            <a:rPr lang="en-US" sz="900" b="0" i="0" u="none" strike="noStrike">
              <a:solidFill>
                <a:schemeClr val="dk1"/>
              </a:solidFill>
              <a:effectLst/>
              <a:latin typeface="+mn-lt"/>
              <a:ea typeface="+mn-ea"/>
              <a:cs typeface="+mn-cs"/>
            </a:rPr>
            <a:t>the (Darcy) mean.</a:t>
          </a:r>
          <a:r>
            <a:rPr lang="en-US" sz="900"/>
            <a:t> </a:t>
          </a:r>
        </a:p>
      </xdr:txBody>
    </xdr:sp>
    <xdr:clientData/>
  </xdr:twoCellAnchor>
  <xdr:twoCellAnchor>
    <xdr:from>
      <xdr:col>15</xdr:col>
      <xdr:colOff>358236</xdr:colOff>
      <xdr:row>425</xdr:row>
      <xdr:rowOff>63276</xdr:rowOff>
    </xdr:from>
    <xdr:to>
      <xdr:col>17</xdr:col>
      <xdr:colOff>383315</xdr:colOff>
      <xdr:row>437</xdr:row>
      <xdr:rowOff>156644</xdr:rowOff>
    </xdr:to>
    <mc:AlternateContent xmlns:mc="http://schemas.openxmlformats.org/markup-compatibility/2006">
      <mc:Choice xmlns:cx1="http://schemas.microsoft.com/office/drawing/2015/9/8/chartex" Requires="cx1">
        <xdr:graphicFrame macro="">
          <xdr:nvGraphicFramePr>
            <xdr:cNvPr id="39" name="Chart 38">
              <a:extLst>
                <a:ext uri="{FF2B5EF4-FFF2-40B4-BE49-F238E27FC236}">
                  <a16:creationId xmlns:a16="http://schemas.microsoft.com/office/drawing/2014/main" id="{4C303953-D90D-40D7-9774-73CD96684D78}"/>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8"/>
            </a:graphicData>
          </a:graphic>
        </xdr:graphicFrame>
      </mc:Choice>
      <mc:Fallback>
        <xdr:sp macro="" textlink="">
          <xdr:nvSpPr>
            <xdr:cNvPr id="0" name=""/>
            <xdr:cNvSpPr>
              <a:spLocks noTextEdit="1"/>
            </xdr:cNvSpPr>
          </xdr:nvSpPr>
          <xdr:spPr>
            <a:xfrm>
              <a:off x="9483186" y="81025776"/>
              <a:ext cx="1244279" cy="2379368"/>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13</xdr:col>
      <xdr:colOff>257922</xdr:colOff>
      <xdr:row>425</xdr:row>
      <xdr:rowOff>45913</xdr:rowOff>
    </xdr:from>
    <xdr:to>
      <xdr:col>15</xdr:col>
      <xdr:colOff>283001</xdr:colOff>
      <xdr:row>437</xdr:row>
      <xdr:rowOff>139281</xdr:rowOff>
    </xdr:to>
    <mc:AlternateContent xmlns:mc="http://schemas.openxmlformats.org/markup-compatibility/2006">
      <mc:Choice xmlns:cx1="http://schemas.microsoft.com/office/drawing/2015/9/8/chartex" Requires="cx1">
        <xdr:graphicFrame macro="">
          <xdr:nvGraphicFramePr>
            <xdr:cNvPr id="40" name="Chart 39">
              <a:extLst>
                <a:ext uri="{FF2B5EF4-FFF2-40B4-BE49-F238E27FC236}">
                  <a16:creationId xmlns:a16="http://schemas.microsoft.com/office/drawing/2014/main" id="{E87B7A8E-1178-404F-9A37-C63AA25D8EA5}"/>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9"/>
            </a:graphicData>
          </a:graphic>
        </xdr:graphicFrame>
      </mc:Choice>
      <mc:Fallback>
        <xdr:sp macro="" textlink="">
          <xdr:nvSpPr>
            <xdr:cNvPr id="0" name=""/>
            <xdr:cNvSpPr>
              <a:spLocks noTextEdit="1"/>
            </xdr:cNvSpPr>
          </xdr:nvSpPr>
          <xdr:spPr>
            <a:xfrm>
              <a:off x="8163672" y="81008413"/>
              <a:ext cx="1244279" cy="2379368"/>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11</xdr:col>
      <xdr:colOff>198120</xdr:colOff>
      <xdr:row>425</xdr:row>
      <xdr:rowOff>30480</xdr:rowOff>
    </xdr:from>
    <xdr:to>
      <xdr:col>13</xdr:col>
      <xdr:colOff>223199</xdr:colOff>
      <xdr:row>437</xdr:row>
      <xdr:rowOff>123848</xdr:rowOff>
    </xdr:to>
    <mc:AlternateContent xmlns:mc="http://schemas.openxmlformats.org/markup-compatibility/2006">
      <mc:Choice xmlns:cx1="http://schemas.microsoft.com/office/drawing/2015/9/8/chartex" Requires="cx1">
        <xdr:graphicFrame macro="">
          <xdr:nvGraphicFramePr>
            <xdr:cNvPr id="41" name="Chart 40">
              <a:extLst>
                <a:ext uri="{FF2B5EF4-FFF2-40B4-BE49-F238E27FC236}">
                  <a16:creationId xmlns:a16="http://schemas.microsoft.com/office/drawing/2014/main" id="{77EE6991-56A8-4B93-9DBB-0DC3BE55B8E6}"/>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20"/>
            </a:graphicData>
          </a:graphic>
        </xdr:graphicFrame>
      </mc:Choice>
      <mc:Fallback>
        <xdr:sp macro="" textlink="">
          <xdr:nvSpPr>
            <xdr:cNvPr id="0" name=""/>
            <xdr:cNvSpPr>
              <a:spLocks noTextEdit="1"/>
            </xdr:cNvSpPr>
          </xdr:nvSpPr>
          <xdr:spPr>
            <a:xfrm>
              <a:off x="6884670" y="80992980"/>
              <a:ext cx="1244279" cy="2379368"/>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mc:AlternateContent xmlns:mc="http://schemas.openxmlformats.org/markup-compatibility/2006">
    <mc:Choice xmlns:a14="http://schemas.microsoft.com/office/drawing/2010/main" Requires="a14">
      <xdr:twoCellAnchor editAs="oneCell">
        <xdr:from>
          <xdr:col>20</xdr:col>
          <xdr:colOff>28575</xdr:colOff>
          <xdr:row>4</xdr:row>
          <xdr:rowOff>152400</xdr:rowOff>
        </xdr:from>
        <xdr:to>
          <xdr:col>20</xdr:col>
          <xdr:colOff>438150</xdr:colOff>
          <xdr:row>6</xdr:row>
          <xdr:rowOff>171450</xdr:rowOff>
        </xdr:to>
        <xdr:sp macro="" textlink="">
          <xdr:nvSpPr>
            <xdr:cNvPr id="14337" name="Option Button 1" hidden="1">
              <a:extLst>
                <a:ext uri="{63B3BB69-23CF-44E3-9099-C40C66FF867C}">
                  <a14:compatExt spid="_x0000_s14337"/>
                </a:ext>
                <a:ext uri="{FF2B5EF4-FFF2-40B4-BE49-F238E27FC236}">
                  <a16:creationId xmlns:a16="http://schemas.microsoft.com/office/drawing/2014/main" id="{7277AC28-B2E5-445A-9437-1455E95DFE2F}"/>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20</xdr:col>
          <xdr:colOff>19050</xdr:colOff>
          <xdr:row>7</xdr:row>
          <xdr:rowOff>19050</xdr:rowOff>
        </xdr:from>
        <xdr:to>
          <xdr:col>21</xdr:col>
          <xdr:colOff>190500</xdr:colOff>
          <xdr:row>8</xdr:row>
          <xdr:rowOff>142875</xdr:rowOff>
        </xdr:to>
        <xdr:sp macro="" textlink="">
          <xdr:nvSpPr>
            <xdr:cNvPr id="14338" name="Label 2" hidden="1">
              <a:extLst>
                <a:ext uri="{63B3BB69-23CF-44E3-9099-C40C66FF867C}">
                  <a14:compatExt spid="_x0000_s14338"/>
                </a:ext>
                <a:ext uri="{FF2B5EF4-FFF2-40B4-BE49-F238E27FC236}">
                  <a16:creationId xmlns:a16="http://schemas.microsoft.com/office/drawing/2014/main" id="{2FC5F571-E6C1-4127-9674-7C64EE46588C}"/>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cs typeface="Segoe UI"/>
                </a:rPr>
                <a:t>Iterations off</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438150</xdr:colOff>
          <xdr:row>5</xdr:row>
          <xdr:rowOff>57150</xdr:rowOff>
        </xdr:from>
        <xdr:to>
          <xdr:col>21</xdr:col>
          <xdr:colOff>333374</xdr:colOff>
          <xdr:row>6</xdr:row>
          <xdr:rowOff>95250</xdr:rowOff>
        </xdr:to>
        <xdr:sp macro="" textlink="">
          <xdr:nvSpPr>
            <xdr:cNvPr id="14339" name="Option Button 3" hidden="1">
              <a:extLst>
                <a:ext uri="{63B3BB69-23CF-44E3-9099-C40C66FF867C}">
                  <a14:compatExt spid="_x0000_s14339"/>
                </a:ext>
                <a:ext uri="{FF2B5EF4-FFF2-40B4-BE49-F238E27FC236}">
                  <a16:creationId xmlns:a16="http://schemas.microsoft.com/office/drawing/2014/main" id="{D6B1F8DF-FE50-4EE8-A21F-A14CE64DF09A}"/>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47625</xdr:colOff>
          <xdr:row>4</xdr:row>
          <xdr:rowOff>104775</xdr:rowOff>
        </xdr:from>
        <xdr:to>
          <xdr:col>20</xdr:col>
          <xdr:colOff>295275</xdr:colOff>
          <xdr:row>5</xdr:row>
          <xdr:rowOff>142875</xdr:rowOff>
        </xdr:to>
        <xdr:sp macro="" textlink="">
          <xdr:nvSpPr>
            <xdr:cNvPr id="14340" name="Label 4" hidden="1">
              <a:extLst>
                <a:ext uri="{63B3BB69-23CF-44E3-9099-C40C66FF867C}">
                  <a14:compatExt spid="_x0000_s14340"/>
                </a:ext>
                <a:ext uri="{FF2B5EF4-FFF2-40B4-BE49-F238E27FC236}">
                  <a16:creationId xmlns:a16="http://schemas.microsoft.com/office/drawing/2014/main" id="{619333DB-E6AC-4BD6-89EF-AD68DEB97204}"/>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cs typeface="Segoe UI"/>
                </a:rPr>
                <a:t>on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438150</xdr:colOff>
          <xdr:row>4</xdr:row>
          <xdr:rowOff>95250</xdr:rowOff>
        </xdr:from>
        <xdr:to>
          <xdr:col>21</xdr:col>
          <xdr:colOff>76199</xdr:colOff>
          <xdr:row>5</xdr:row>
          <xdr:rowOff>133350</xdr:rowOff>
        </xdr:to>
        <xdr:sp macro="" textlink="">
          <xdr:nvSpPr>
            <xdr:cNvPr id="14341" name="Label 5" hidden="1">
              <a:extLst>
                <a:ext uri="{63B3BB69-23CF-44E3-9099-C40C66FF867C}">
                  <a14:compatExt spid="_x0000_s14341"/>
                </a:ext>
                <a:ext uri="{FF2B5EF4-FFF2-40B4-BE49-F238E27FC236}">
                  <a16:creationId xmlns:a16="http://schemas.microsoft.com/office/drawing/2014/main" id="{5A805179-8D69-455D-AF44-63A7FAF995C2}"/>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cs typeface="Segoe UI"/>
                </a:rPr>
                <a:t>off</a:t>
              </a:r>
            </a:p>
          </xdr:txBody>
        </xdr:sp>
        <xdr:clientData/>
      </xdr:twoCellAnchor>
    </mc:Choice>
    <mc:Fallback/>
  </mc:AlternateContent>
  <xdr:twoCellAnchor>
    <xdr:from>
      <xdr:col>19</xdr:col>
      <xdr:colOff>140970</xdr:colOff>
      <xdr:row>8</xdr:row>
      <xdr:rowOff>74296</xdr:rowOff>
    </xdr:from>
    <xdr:to>
      <xdr:col>22</xdr:col>
      <xdr:colOff>217170</xdr:colOff>
      <xdr:row>12</xdr:row>
      <xdr:rowOff>160020</xdr:rowOff>
    </xdr:to>
    <xdr:sp macro="" textlink="">
      <xdr:nvSpPr>
        <xdr:cNvPr id="47" name="TextBox 46">
          <a:extLst>
            <a:ext uri="{FF2B5EF4-FFF2-40B4-BE49-F238E27FC236}">
              <a16:creationId xmlns:a16="http://schemas.microsoft.com/office/drawing/2014/main" id="{31B630C7-3694-41A6-B7D7-EAB73254625D}"/>
            </a:ext>
          </a:extLst>
        </xdr:cNvPr>
        <xdr:cNvSpPr txBox="1"/>
      </xdr:nvSpPr>
      <xdr:spPr>
        <a:xfrm>
          <a:off x="11885295" y="1598296"/>
          <a:ext cx="1905000" cy="84772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900"/>
            <a:t>Iterations may</a:t>
          </a:r>
          <a:r>
            <a:rPr lang="en-US" sz="900" baseline="0"/>
            <a:t> slow performance on some computers. If so, turn iterations off.  Note </a:t>
          </a:r>
          <a:r>
            <a:rPr lang="en-US" sz="900" b="1" i="1" baseline="0"/>
            <a:t>iterations must be on for Exercise 4.</a:t>
          </a:r>
          <a:endParaRPr lang="en-US" sz="900" b="1" i="1"/>
        </a:p>
      </xdr:txBody>
    </xdr:sp>
    <xdr:clientData/>
  </xdr:twoCellAnchor>
  <xdr:twoCellAnchor>
    <xdr:from>
      <xdr:col>22</xdr:col>
      <xdr:colOff>53340</xdr:colOff>
      <xdr:row>419</xdr:row>
      <xdr:rowOff>53340</xdr:rowOff>
    </xdr:from>
    <xdr:to>
      <xdr:col>26</xdr:col>
      <xdr:colOff>7620</xdr:colOff>
      <xdr:row>425</xdr:row>
      <xdr:rowOff>102870</xdr:rowOff>
    </xdr:to>
    <xdr:sp macro="" textlink="">
      <xdr:nvSpPr>
        <xdr:cNvPr id="48" name="TextBox 47">
          <a:extLst>
            <a:ext uri="{FF2B5EF4-FFF2-40B4-BE49-F238E27FC236}">
              <a16:creationId xmlns:a16="http://schemas.microsoft.com/office/drawing/2014/main" id="{2F779CBC-FB43-4CFE-A5A6-D95C5D6F657C}"/>
            </a:ext>
          </a:extLst>
        </xdr:cNvPr>
        <xdr:cNvSpPr txBox="1"/>
      </xdr:nvSpPr>
      <xdr:spPr>
        <a:xfrm>
          <a:off x="13626465" y="79872840"/>
          <a:ext cx="2535555" cy="119253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b="0" i="0" u="none" strike="noStrike">
              <a:solidFill>
                <a:schemeClr val="dk1"/>
              </a:solidFill>
              <a:effectLst/>
              <a:latin typeface="+mn-lt"/>
              <a:ea typeface="+mn-ea"/>
              <a:cs typeface="+mn-cs"/>
            </a:rPr>
            <a:t>Note: the z-stat represents the number of</a:t>
          </a:r>
          <a:r>
            <a:rPr lang="en-US" sz="900"/>
            <a:t> </a:t>
          </a:r>
          <a:r>
            <a:rPr lang="en-US" sz="900" b="0" i="0" u="none" strike="noStrike">
              <a:solidFill>
                <a:schemeClr val="dk1"/>
              </a:solidFill>
              <a:effectLst/>
              <a:latin typeface="+mn-lt"/>
              <a:ea typeface="+mn-ea"/>
              <a:cs typeface="+mn-cs"/>
            </a:rPr>
            <a:t>standard deviations a point is away from</a:t>
          </a:r>
          <a:r>
            <a:rPr lang="en-US" sz="900"/>
            <a:t> </a:t>
          </a:r>
          <a:r>
            <a:rPr lang="en-US" sz="900" b="0" i="0" u="none" strike="noStrike">
              <a:solidFill>
                <a:schemeClr val="dk1"/>
              </a:solidFill>
              <a:effectLst/>
              <a:latin typeface="+mn-lt"/>
              <a:ea typeface="+mn-ea"/>
              <a:cs typeface="+mn-cs"/>
            </a:rPr>
            <a:t>the (Darcy) mean.</a:t>
          </a:r>
          <a:r>
            <a:rPr lang="en-US" sz="900"/>
            <a:t> </a:t>
          </a:r>
        </a:p>
      </xdr:txBody>
    </xdr:sp>
    <xdr:clientData/>
  </xdr:twoCellAnchor>
  <xdr:twoCellAnchor>
    <xdr:from>
      <xdr:col>19</xdr:col>
      <xdr:colOff>110827</xdr:colOff>
      <xdr:row>437</xdr:row>
      <xdr:rowOff>154884</xdr:rowOff>
    </xdr:from>
    <xdr:to>
      <xdr:col>21</xdr:col>
      <xdr:colOff>135906</xdr:colOff>
      <xdr:row>450</xdr:row>
      <xdr:rowOff>46082</xdr:rowOff>
    </xdr:to>
    <mc:AlternateContent xmlns:mc="http://schemas.openxmlformats.org/markup-compatibility/2006">
      <mc:Choice xmlns:cx1="http://schemas.microsoft.com/office/drawing/2015/9/8/chartex" Requires="cx1">
        <xdr:graphicFrame macro="">
          <xdr:nvGraphicFramePr>
            <xdr:cNvPr id="49" name="Chart 48">
              <a:extLst>
                <a:ext uri="{FF2B5EF4-FFF2-40B4-BE49-F238E27FC236}">
                  <a16:creationId xmlns:a16="http://schemas.microsoft.com/office/drawing/2014/main" id="{CAD08057-902B-4402-8C2A-3DD2AFD34344}"/>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21"/>
            </a:graphicData>
          </a:graphic>
        </xdr:graphicFrame>
      </mc:Choice>
      <mc:Fallback>
        <xdr:sp macro="" textlink="">
          <xdr:nvSpPr>
            <xdr:cNvPr id="0" name=""/>
            <xdr:cNvSpPr>
              <a:spLocks noTextEdit="1"/>
            </xdr:cNvSpPr>
          </xdr:nvSpPr>
          <xdr:spPr>
            <a:xfrm>
              <a:off x="11855152" y="83403384"/>
              <a:ext cx="1244279" cy="2367698"/>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21</xdr:col>
      <xdr:colOff>172559</xdr:colOff>
      <xdr:row>437</xdr:row>
      <xdr:rowOff>162600</xdr:rowOff>
    </xdr:from>
    <xdr:to>
      <xdr:col>23</xdr:col>
      <xdr:colOff>197638</xdr:colOff>
      <xdr:row>450</xdr:row>
      <xdr:rowOff>53798</xdr:rowOff>
    </xdr:to>
    <mc:AlternateContent xmlns:mc="http://schemas.openxmlformats.org/markup-compatibility/2006">
      <mc:Choice xmlns:cx1="http://schemas.microsoft.com/office/drawing/2015/9/8/chartex" Requires="cx1">
        <xdr:graphicFrame macro="">
          <xdr:nvGraphicFramePr>
            <xdr:cNvPr id="50" name="Chart 49">
              <a:extLst>
                <a:ext uri="{FF2B5EF4-FFF2-40B4-BE49-F238E27FC236}">
                  <a16:creationId xmlns:a16="http://schemas.microsoft.com/office/drawing/2014/main" id="{4A2C38F5-919C-44E5-985A-7D8A191C0AA2}"/>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22"/>
            </a:graphicData>
          </a:graphic>
        </xdr:graphicFrame>
      </mc:Choice>
      <mc:Fallback>
        <xdr:sp macro="" textlink="">
          <xdr:nvSpPr>
            <xdr:cNvPr id="0" name=""/>
            <xdr:cNvSpPr>
              <a:spLocks noTextEdit="1"/>
            </xdr:cNvSpPr>
          </xdr:nvSpPr>
          <xdr:spPr>
            <a:xfrm>
              <a:off x="13136084" y="83411100"/>
              <a:ext cx="1244279" cy="2367698"/>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23</xdr:col>
      <xdr:colOff>259370</xdr:colOff>
      <xdr:row>437</xdr:row>
      <xdr:rowOff>176127</xdr:rowOff>
    </xdr:from>
    <xdr:to>
      <xdr:col>25</xdr:col>
      <xdr:colOff>284449</xdr:colOff>
      <xdr:row>450</xdr:row>
      <xdr:rowOff>69230</xdr:rowOff>
    </xdr:to>
    <mc:AlternateContent xmlns:mc="http://schemas.openxmlformats.org/markup-compatibility/2006">
      <mc:Choice xmlns:cx1="http://schemas.microsoft.com/office/drawing/2015/9/8/chartex" Requires="cx1">
        <xdr:graphicFrame macro="">
          <xdr:nvGraphicFramePr>
            <xdr:cNvPr id="51" name="Chart 50">
              <a:extLst>
                <a:ext uri="{FF2B5EF4-FFF2-40B4-BE49-F238E27FC236}">
                  <a16:creationId xmlns:a16="http://schemas.microsoft.com/office/drawing/2014/main" id="{C41E5CDF-57F8-4F5C-ADC3-C517E492FD01}"/>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23"/>
            </a:graphicData>
          </a:graphic>
        </xdr:graphicFrame>
      </mc:Choice>
      <mc:Fallback>
        <xdr:sp macro="" textlink="">
          <xdr:nvSpPr>
            <xdr:cNvPr id="0" name=""/>
            <xdr:cNvSpPr>
              <a:spLocks noTextEdit="1"/>
            </xdr:cNvSpPr>
          </xdr:nvSpPr>
          <xdr:spPr>
            <a:xfrm>
              <a:off x="14442095" y="83424627"/>
              <a:ext cx="1244279" cy="2369603"/>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23</xdr:col>
      <xdr:colOff>243936</xdr:colOff>
      <xdr:row>425</xdr:row>
      <xdr:rowOff>49941</xdr:rowOff>
    </xdr:from>
    <xdr:to>
      <xdr:col>25</xdr:col>
      <xdr:colOff>269015</xdr:colOff>
      <xdr:row>437</xdr:row>
      <xdr:rowOff>143309</xdr:rowOff>
    </xdr:to>
    <mc:AlternateContent xmlns:mc="http://schemas.openxmlformats.org/markup-compatibility/2006">
      <mc:Choice xmlns:cx1="http://schemas.microsoft.com/office/drawing/2015/9/8/chartex" Requires="cx1">
        <xdr:graphicFrame macro="">
          <xdr:nvGraphicFramePr>
            <xdr:cNvPr id="52" name="Chart 51">
              <a:extLst>
                <a:ext uri="{FF2B5EF4-FFF2-40B4-BE49-F238E27FC236}">
                  <a16:creationId xmlns:a16="http://schemas.microsoft.com/office/drawing/2014/main" id="{5E1871F3-504A-4C9E-8A49-EE24FBE8503C}"/>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24"/>
            </a:graphicData>
          </a:graphic>
        </xdr:graphicFrame>
      </mc:Choice>
      <mc:Fallback>
        <xdr:sp macro="" textlink="">
          <xdr:nvSpPr>
            <xdr:cNvPr id="0" name=""/>
            <xdr:cNvSpPr>
              <a:spLocks noTextEdit="1"/>
            </xdr:cNvSpPr>
          </xdr:nvSpPr>
          <xdr:spPr>
            <a:xfrm>
              <a:off x="14426661" y="81012441"/>
              <a:ext cx="1244279" cy="2379368"/>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21</xdr:col>
      <xdr:colOff>143622</xdr:colOff>
      <xdr:row>425</xdr:row>
      <xdr:rowOff>32578</xdr:rowOff>
    </xdr:from>
    <xdr:to>
      <xdr:col>23</xdr:col>
      <xdr:colOff>168701</xdr:colOff>
      <xdr:row>437</xdr:row>
      <xdr:rowOff>125946</xdr:rowOff>
    </xdr:to>
    <mc:AlternateContent xmlns:mc="http://schemas.openxmlformats.org/markup-compatibility/2006">
      <mc:Choice xmlns:cx1="http://schemas.microsoft.com/office/drawing/2015/9/8/chartex" Requires="cx1">
        <xdr:graphicFrame macro="">
          <xdr:nvGraphicFramePr>
            <xdr:cNvPr id="53" name="Chart 52">
              <a:extLst>
                <a:ext uri="{FF2B5EF4-FFF2-40B4-BE49-F238E27FC236}">
                  <a16:creationId xmlns:a16="http://schemas.microsoft.com/office/drawing/2014/main" id="{78777B6B-F1D4-4BD2-BEA3-B7993BE095CA}"/>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25"/>
            </a:graphicData>
          </a:graphic>
        </xdr:graphicFrame>
      </mc:Choice>
      <mc:Fallback>
        <xdr:sp macro="" textlink="">
          <xdr:nvSpPr>
            <xdr:cNvPr id="0" name=""/>
            <xdr:cNvSpPr>
              <a:spLocks noTextEdit="1"/>
            </xdr:cNvSpPr>
          </xdr:nvSpPr>
          <xdr:spPr>
            <a:xfrm>
              <a:off x="13107147" y="80995078"/>
              <a:ext cx="1244279" cy="2379368"/>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19</xdr:col>
      <xdr:colOff>83820</xdr:colOff>
      <xdr:row>425</xdr:row>
      <xdr:rowOff>17145</xdr:rowOff>
    </xdr:from>
    <xdr:to>
      <xdr:col>21</xdr:col>
      <xdr:colOff>108899</xdr:colOff>
      <xdr:row>437</xdr:row>
      <xdr:rowOff>110513</xdr:rowOff>
    </xdr:to>
    <mc:AlternateContent xmlns:mc="http://schemas.openxmlformats.org/markup-compatibility/2006">
      <mc:Choice xmlns:cx1="http://schemas.microsoft.com/office/drawing/2015/9/8/chartex" Requires="cx1">
        <xdr:graphicFrame macro="">
          <xdr:nvGraphicFramePr>
            <xdr:cNvPr id="54" name="Chart 53">
              <a:extLst>
                <a:ext uri="{FF2B5EF4-FFF2-40B4-BE49-F238E27FC236}">
                  <a16:creationId xmlns:a16="http://schemas.microsoft.com/office/drawing/2014/main" id="{AEE9CC33-79AE-4A07-941D-781594C4E04D}"/>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26"/>
            </a:graphicData>
          </a:graphic>
        </xdr:graphicFrame>
      </mc:Choice>
      <mc:Fallback>
        <xdr:sp macro="" textlink="">
          <xdr:nvSpPr>
            <xdr:cNvPr id="0" name=""/>
            <xdr:cNvSpPr>
              <a:spLocks noTextEdit="1"/>
            </xdr:cNvSpPr>
          </xdr:nvSpPr>
          <xdr:spPr>
            <a:xfrm>
              <a:off x="11828145" y="80979645"/>
              <a:ext cx="1244279" cy="2379368"/>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1</xdr:col>
      <xdr:colOff>59055</xdr:colOff>
      <xdr:row>104</xdr:row>
      <xdr:rowOff>0</xdr:rowOff>
    </xdr:from>
    <xdr:to>
      <xdr:col>18</xdr:col>
      <xdr:colOff>285750</xdr:colOff>
      <xdr:row>143</xdr:row>
      <xdr:rowOff>95250</xdr:rowOff>
    </xdr:to>
    <xdr:sp macro="" textlink="">
      <xdr:nvSpPr>
        <xdr:cNvPr id="55" name="TextBox 54">
          <a:extLst>
            <a:ext uri="{FF2B5EF4-FFF2-40B4-BE49-F238E27FC236}">
              <a16:creationId xmlns:a16="http://schemas.microsoft.com/office/drawing/2014/main" id="{93C10A08-F505-4B9E-B041-767965E44DE8}"/>
            </a:ext>
          </a:extLst>
        </xdr:cNvPr>
        <xdr:cNvSpPr txBox="1"/>
      </xdr:nvSpPr>
      <xdr:spPr>
        <a:xfrm>
          <a:off x="649605" y="19812000"/>
          <a:ext cx="10770870" cy="75247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chemeClr val="dk1"/>
              </a:solidFill>
              <a:effectLst/>
              <a:latin typeface="+mn-lt"/>
              <a:ea typeface="+mn-ea"/>
              <a:cs typeface="+mn-cs"/>
            </a:rPr>
            <a:t>Scroll down to row 31 and consider the conceptualized diagram of an aquifer as shown in Figure Exercise 2‑2. </a:t>
          </a:r>
          <a:r>
            <a:rPr lang="en-US" sz="1100" b="0" i="0" baseline="0"/>
            <a:t>  In this case a more experienced hydrogeologist placed three wells in the ground, confident that no matter what the flow direction, it could be determined, so no luck would be required.</a:t>
          </a:r>
        </a:p>
        <a:p>
          <a:endParaRPr lang="en-US" sz="1100" b="0" i="0" baseline="0"/>
        </a:p>
        <a:p>
          <a:r>
            <a:rPr lang="en-US" sz="1800" b="0" i="0" baseline="0"/>
            <a:t>            a)                                                        b)</a:t>
          </a:r>
        </a:p>
        <a:p>
          <a:endParaRPr lang="en-US" sz="1100" b="0" i="0" baseline="0"/>
        </a:p>
        <a:p>
          <a:endParaRPr lang="en-US" sz="1100" b="0" i="0" baseline="0"/>
        </a:p>
        <a:p>
          <a:endParaRPr lang="en-US" sz="1100" b="0" i="0" baseline="0"/>
        </a:p>
        <a:p>
          <a:endParaRPr lang="en-US" sz="1100" b="0" i="0" baseline="0"/>
        </a:p>
        <a:p>
          <a:endParaRPr lang="en-US" sz="1100" b="0" i="0" baseline="0"/>
        </a:p>
        <a:p>
          <a:endParaRPr lang="en-US" sz="1100" b="0" i="0" baseline="0"/>
        </a:p>
        <a:p>
          <a:endParaRPr lang="en-US" sz="1100" b="0" i="0" baseline="0"/>
        </a:p>
        <a:p>
          <a:endParaRPr lang="en-US" sz="1100" b="0" i="0" baseline="0"/>
        </a:p>
        <a:p>
          <a:endParaRPr lang="en-US" sz="1100" b="0" i="0" baseline="0"/>
        </a:p>
        <a:p>
          <a:endParaRPr lang="en-US" sz="1100" b="0" i="0" baseline="0"/>
        </a:p>
        <a:p>
          <a:endParaRPr lang="en-US" sz="1100" b="0" i="0" baseline="0"/>
        </a:p>
        <a:p>
          <a:endParaRPr lang="en-US" sz="1100" b="0" i="0" baseline="0"/>
        </a:p>
        <a:p>
          <a:endParaRPr lang="en-US" sz="1100" b="0" i="0" baseline="0"/>
        </a:p>
        <a:p>
          <a:endParaRPr lang="en-US" sz="1100" b="0" i="0" baseline="0"/>
        </a:p>
        <a:p>
          <a:endParaRPr lang="en-US" sz="1100" b="0" i="0" baseline="0"/>
        </a:p>
        <a:p>
          <a:endParaRPr lang="en-US" sz="1100" b="0" i="0" baseline="0"/>
        </a:p>
        <a:p>
          <a:endParaRPr lang="en-US" sz="1100" b="0" i="0" baseline="0"/>
        </a:p>
        <a:p>
          <a:endParaRPr lang="en-US" sz="1100" b="0" i="0" baseline="0"/>
        </a:p>
        <a:p>
          <a:pPr marL="0" marR="0" lvl="0" indent="0" defTabSz="914400" eaLnBrk="1" fontAlgn="auto" latinLnBrk="0" hangingPunct="1">
            <a:lnSpc>
              <a:spcPct val="100000"/>
            </a:lnSpc>
            <a:spcBef>
              <a:spcPts val="0"/>
            </a:spcBef>
            <a:spcAft>
              <a:spcPts val="0"/>
            </a:spcAft>
            <a:buClrTx/>
            <a:buSzTx/>
            <a:buFontTx/>
            <a:buNone/>
            <a:tabLst/>
            <a:defRPr/>
          </a:pPr>
          <a:r>
            <a:rPr lang="en-US" sz="1100" b="1" u="none">
              <a:solidFill>
                <a:schemeClr val="dk1"/>
              </a:solidFill>
              <a:effectLst/>
              <a:latin typeface="+mn-lt"/>
              <a:ea typeface="+mn-ea"/>
              <a:cs typeface="+mn-cs"/>
            </a:rPr>
            <a:t>Figure Exercise 2‑2 –</a:t>
          </a:r>
          <a:r>
            <a:rPr lang="en-US" sz="1100" u="none">
              <a:solidFill>
                <a:schemeClr val="dk1"/>
              </a:solidFill>
              <a:effectLst/>
              <a:latin typeface="+mn-lt"/>
              <a:ea typeface="+mn-ea"/>
              <a:cs typeface="+mn-cs"/>
            </a:rPr>
            <a:t> A conceptualized diagram of an aquifer with a) three wells used to investigate the site in order to estimate both the direction of flow and the velocity; and, b) a map showing the relative positions of the wells and the water level elevation in each well.</a:t>
          </a:r>
        </a:p>
        <a:p>
          <a:endParaRPr lang="en-US" sz="1100" b="0" i="0" baseline="0"/>
        </a:p>
        <a:p>
          <a:r>
            <a:rPr lang="en-US" sz="1100" b="0" i="0" baseline="0"/>
            <a:t>The scales (arbitrary units) provided on the map of Figure Exercise 2‑2b and in the Exercise 2 tab of the “GWP_Velocity_Exercises.xlsm” spreadsheet can be used to determine the distance between the wells.</a:t>
          </a:r>
        </a:p>
        <a:p>
          <a:endParaRPr lang="en-US" sz="1100" b="0" i="0" baseline="0"/>
        </a:p>
        <a:p>
          <a:r>
            <a:rPr lang="en-US" sz="1100" b="0" i="0" baseline="0"/>
            <a:t>Prior work in the wells led to an estimate of </a:t>
          </a:r>
          <a:r>
            <a:rPr lang="en-US" sz="1100" b="0" i="1" baseline="0"/>
            <a:t>K</a:t>
          </a:r>
          <a:r>
            <a:rPr lang="en-US" sz="1100" b="0" i="0" baseline="0"/>
            <a:t> of 20 m/d for the aquifer.  The sediments are dominantly sand, and the effective porosity (</a:t>
          </a:r>
          <a:r>
            <a:rPr lang="en-US" sz="1100" b="0" i="1" baseline="0"/>
            <a:t>n</a:t>
          </a:r>
          <a:r>
            <a:rPr lang="en-US" sz="1100" b="0" i="1" baseline="-25000"/>
            <a:t>e</a:t>
          </a:r>
          <a:r>
            <a:rPr lang="en-US" sz="1100" b="0" i="0" baseline="0"/>
            <a:t>) is estimated to be 0.28.  </a:t>
          </a:r>
        </a:p>
        <a:p>
          <a:endParaRPr lang="en-US" sz="1100" b="0" i="0" baseline="0"/>
        </a:p>
        <a:p>
          <a:r>
            <a:rPr lang="en-US" sz="1100" b="1" i="1" baseline="0">
              <a:solidFill>
                <a:schemeClr val="dk1"/>
              </a:solidFill>
              <a:latin typeface="+mn-lt"/>
              <a:ea typeface="+mn-ea"/>
              <a:cs typeface="+mn-cs"/>
            </a:rPr>
            <a:t>Use graphical construction to determine the flow direction, relative to North (north is aligned with the positive direction of the y-axis), and the hydraulic gradient by interpolating to find the location of 9.8 between the north and east well, drawing a line from that point to the west well and constructing a perpendicular to that line from the north well.</a:t>
          </a:r>
        </a:p>
        <a:p>
          <a:r>
            <a:rPr lang="en-US" sz="1100" b="1" i="1" baseline="0">
              <a:solidFill>
                <a:schemeClr val="dk1"/>
              </a:solidFill>
              <a:latin typeface="+mn-lt"/>
              <a:ea typeface="+mn-ea"/>
              <a:cs typeface="+mn-cs"/>
            </a:rPr>
            <a:t> </a:t>
          </a:r>
        </a:p>
        <a:p>
          <a:r>
            <a:rPr lang="en-US" sz="1100" b="1" i="1" baseline="0">
              <a:solidFill>
                <a:schemeClr val="dk1"/>
              </a:solidFill>
              <a:latin typeface="+mn-lt"/>
              <a:ea typeface="+mn-ea"/>
              <a:cs typeface="+mn-cs"/>
            </a:rPr>
            <a:t>Given the equations for Darcy flux and seepage velocity provided on the Exercise 2 sheet, calculate these quantities for the system of Figure Exercise 2‑2 in the space provided on the sheet.</a:t>
          </a:r>
        </a:p>
        <a:p>
          <a:r>
            <a:rPr lang="en-US" sz="1100" b="0" i="0" baseline="0"/>
            <a:t> </a:t>
          </a:r>
        </a:p>
        <a:p>
          <a:r>
            <a:rPr lang="en-US" sz="1100" b="1" i="0" baseline="0"/>
            <a:t>* The graphical solution </a:t>
          </a:r>
          <a:r>
            <a:rPr lang="en-US" sz="1100" b="0" i="0" baseline="0"/>
            <a:t>for Exercise 2‑2 extends from row 97 to row 114 of the Solutions Tab of KeyFile_GWP_Velocity_Exercises.xlsm*</a:t>
          </a:r>
        </a:p>
        <a:p>
          <a:endParaRPr lang="en-US" sz="1100" b="0" i="0" baseline="0"/>
        </a:p>
        <a:p>
          <a:r>
            <a:rPr lang="en-US" sz="1100" b="0" i="0" baseline="0"/>
            <a:t>The item 3 below describes a mathematical versus graphical approach to solving a three-point problem. </a:t>
          </a:r>
        </a:p>
        <a:p>
          <a:endParaRPr lang="en-US" sz="1100" b="0" i="0" baseline="0"/>
        </a:p>
      </xdr:txBody>
    </xdr:sp>
    <xdr:clientData/>
  </xdr:twoCellAnchor>
  <xdr:twoCellAnchor>
    <xdr:from>
      <xdr:col>1</xdr:col>
      <xdr:colOff>53340</xdr:colOff>
      <xdr:row>147</xdr:row>
      <xdr:rowOff>148591</xdr:rowOff>
    </xdr:from>
    <xdr:to>
      <xdr:col>18</xdr:col>
      <xdr:colOff>246221</xdr:colOff>
      <xdr:row>190</xdr:row>
      <xdr:rowOff>83343</xdr:rowOff>
    </xdr:to>
    <xdr:sp macro="" textlink="">
      <xdr:nvSpPr>
        <xdr:cNvPr id="56" name="TextBox 55">
          <a:extLst>
            <a:ext uri="{FF2B5EF4-FFF2-40B4-BE49-F238E27FC236}">
              <a16:creationId xmlns:a16="http://schemas.microsoft.com/office/drawing/2014/main" id="{A20A79AE-3123-446E-ADED-29DAB39E4CA4}"/>
            </a:ext>
          </a:extLst>
        </xdr:cNvPr>
        <xdr:cNvSpPr txBox="1"/>
      </xdr:nvSpPr>
      <xdr:spPr>
        <a:xfrm>
          <a:off x="643890" y="28152091"/>
          <a:ext cx="10737056" cy="812625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lvl="0"/>
          <a:r>
            <a:rPr lang="en-US" sz="1100" u="none">
              <a:solidFill>
                <a:schemeClr val="dk1"/>
              </a:solidFill>
              <a:effectLst/>
              <a:latin typeface="+mn-lt"/>
              <a:ea typeface="+mn-ea"/>
              <a:cs typeface="+mn-cs"/>
            </a:rPr>
            <a:t>There are several ways to solve the three‑point problem, but one way that lends itself to finding the gradient (and its direction) of a water table with three wells, or more, involves matrix algebra as shown in Figure Exercise 2‑3.</a:t>
          </a:r>
        </a:p>
        <a:p>
          <a:pPr lvl="0"/>
          <a:endParaRPr lang="en-US" sz="1100" u="none">
            <a:solidFill>
              <a:schemeClr val="dk1"/>
            </a:solidFill>
            <a:effectLst/>
            <a:latin typeface="+mn-lt"/>
            <a:ea typeface="+mn-ea"/>
            <a:cs typeface="+mn-cs"/>
          </a:endParaRPr>
        </a:p>
        <a:p>
          <a:pPr lvl="0"/>
          <a:endParaRPr lang="en-US" sz="1100" u="none">
            <a:solidFill>
              <a:schemeClr val="dk1"/>
            </a:solidFill>
            <a:effectLst/>
            <a:latin typeface="+mn-lt"/>
            <a:ea typeface="+mn-ea"/>
            <a:cs typeface="+mn-cs"/>
          </a:endParaRPr>
        </a:p>
        <a:p>
          <a:pPr lvl="0"/>
          <a:endParaRPr lang="en-US" sz="1100" u="none">
            <a:solidFill>
              <a:schemeClr val="dk1"/>
            </a:solidFill>
            <a:effectLst/>
            <a:latin typeface="+mn-lt"/>
            <a:ea typeface="+mn-ea"/>
            <a:cs typeface="+mn-cs"/>
          </a:endParaRPr>
        </a:p>
        <a:p>
          <a:pPr lvl="0"/>
          <a:endParaRPr lang="en-US" sz="1100" u="none">
            <a:solidFill>
              <a:schemeClr val="dk1"/>
            </a:solidFill>
            <a:effectLst/>
            <a:latin typeface="+mn-lt"/>
            <a:ea typeface="+mn-ea"/>
            <a:cs typeface="+mn-cs"/>
          </a:endParaRPr>
        </a:p>
        <a:p>
          <a:pPr lvl="0"/>
          <a:endParaRPr lang="en-US" sz="1100" u="none">
            <a:solidFill>
              <a:schemeClr val="dk1"/>
            </a:solidFill>
            <a:effectLst/>
            <a:latin typeface="+mn-lt"/>
            <a:ea typeface="+mn-ea"/>
            <a:cs typeface="+mn-cs"/>
          </a:endParaRPr>
        </a:p>
        <a:p>
          <a:pPr lvl="0"/>
          <a:endParaRPr lang="en-US" sz="1100" u="none">
            <a:solidFill>
              <a:schemeClr val="dk1"/>
            </a:solidFill>
            <a:effectLst/>
            <a:latin typeface="+mn-lt"/>
            <a:ea typeface="+mn-ea"/>
            <a:cs typeface="+mn-cs"/>
          </a:endParaRPr>
        </a:p>
        <a:p>
          <a:pPr lvl="0"/>
          <a:endParaRPr lang="en-US" sz="1100" u="none">
            <a:solidFill>
              <a:schemeClr val="dk1"/>
            </a:solidFill>
            <a:effectLst/>
            <a:latin typeface="+mn-lt"/>
            <a:ea typeface="+mn-ea"/>
            <a:cs typeface="+mn-cs"/>
          </a:endParaRPr>
        </a:p>
        <a:p>
          <a:pPr lvl="0"/>
          <a:endParaRPr lang="en-US" sz="1100" u="none">
            <a:solidFill>
              <a:schemeClr val="dk1"/>
            </a:solidFill>
            <a:effectLst/>
            <a:latin typeface="+mn-lt"/>
            <a:ea typeface="+mn-ea"/>
            <a:cs typeface="+mn-cs"/>
          </a:endParaRPr>
        </a:p>
        <a:p>
          <a:pPr lvl="0"/>
          <a:endParaRPr lang="en-US" sz="1100" u="none">
            <a:solidFill>
              <a:schemeClr val="dk1"/>
            </a:solidFill>
            <a:effectLst/>
            <a:latin typeface="+mn-lt"/>
            <a:ea typeface="+mn-ea"/>
            <a:cs typeface="+mn-cs"/>
          </a:endParaRPr>
        </a:p>
        <a:p>
          <a:pPr lvl="0"/>
          <a:endParaRPr lang="en-US" sz="1100" u="none">
            <a:solidFill>
              <a:schemeClr val="dk1"/>
            </a:solidFill>
            <a:effectLst/>
            <a:latin typeface="+mn-lt"/>
            <a:ea typeface="+mn-ea"/>
            <a:cs typeface="+mn-cs"/>
          </a:endParaRPr>
        </a:p>
        <a:p>
          <a:pPr lvl="0"/>
          <a:endParaRPr lang="en-US" sz="1100" u="none">
            <a:solidFill>
              <a:schemeClr val="dk1"/>
            </a:solidFill>
            <a:effectLst/>
            <a:latin typeface="+mn-lt"/>
            <a:ea typeface="+mn-ea"/>
            <a:cs typeface="+mn-cs"/>
          </a:endParaRPr>
        </a:p>
        <a:p>
          <a:pPr lvl="0"/>
          <a:endParaRPr lang="en-US" sz="1100" u="none">
            <a:solidFill>
              <a:schemeClr val="dk1"/>
            </a:solidFill>
            <a:effectLst/>
            <a:latin typeface="+mn-lt"/>
            <a:ea typeface="+mn-ea"/>
            <a:cs typeface="+mn-cs"/>
          </a:endParaRPr>
        </a:p>
        <a:p>
          <a:pPr lvl="0"/>
          <a:endParaRPr lang="en-US" sz="1100" u="none">
            <a:solidFill>
              <a:schemeClr val="dk1"/>
            </a:solidFill>
            <a:effectLst/>
            <a:latin typeface="+mn-lt"/>
            <a:ea typeface="+mn-ea"/>
            <a:cs typeface="+mn-cs"/>
          </a:endParaRPr>
        </a:p>
        <a:p>
          <a:pPr lvl="0"/>
          <a:endParaRPr lang="en-US" sz="1100" u="none">
            <a:solidFill>
              <a:schemeClr val="dk1"/>
            </a:solidFill>
            <a:effectLst/>
            <a:latin typeface="+mn-lt"/>
            <a:ea typeface="+mn-ea"/>
            <a:cs typeface="+mn-cs"/>
          </a:endParaRPr>
        </a:p>
        <a:p>
          <a:pPr lvl="0"/>
          <a:endParaRPr lang="en-US" sz="1100" u="none">
            <a:solidFill>
              <a:schemeClr val="dk1"/>
            </a:solidFill>
            <a:effectLst/>
            <a:latin typeface="+mn-lt"/>
            <a:ea typeface="+mn-ea"/>
            <a:cs typeface="+mn-cs"/>
          </a:endParaRPr>
        </a:p>
        <a:p>
          <a:pPr lvl="0"/>
          <a:endParaRPr lang="en-US" sz="1100" u="none">
            <a:solidFill>
              <a:schemeClr val="dk1"/>
            </a:solidFill>
            <a:effectLst/>
            <a:latin typeface="+mn-lt"/>
            <a:ea typeface="+mn-ea"/>
            <a:cs typeface="+mn-cs"/>
          </a:endParaRPr>
        </a:p>
        <a:p>
          <a:pPr lvl="0"/>
          <a:endParaRPr lang="en-US" sz="1100" u="none">
            <a:solidFill>
              <a:schemeClr val="dk1"/>
            </a:solidFill>
            <a:effectLst/>
            <a:latin typeface="+mn-lt"/>
            <a:ea typeface="+mn-ea"/>
            <a:cs typeface="+mn-cs"/>
          </a:endParaRPr>
        </a:p>
        <a:p>
          <a:pPr lvl="0"/>
          <a:endParaRPr lang="en-US" sz="1100" u="none">
            <a:solidFill>
              <a:schemeClr val="dk1"/>
            </a:solidFill>
            <a:effectLst/>
            <a:latin typeface="+mn-lt"/>
            <a:ea typeface="+mn-ea"/>
            <a:cs typeface="+mn-cs"/>
          </a:endParaRPr>
        </a:p>
        <a:p>
          <a:pPr lvl="0"/>
          <a:endParaRPr lang="en-US" sz="1100" u="none">
            <a:solidFill>
              <a:schemeClr val="dk1"/>
            </a:solidFill>
            <a:effectLst/>
            <a:latin typeface="+mn-lt"/>
            <a:ea typeface="+mn-ea"/>
            <a:cs typeface="+mn-cs"/>
          </a:endParaRPr>
        </a:p>
        <a:p>
          <a:pPr lvl="0"/>
          <a:endParaRPr lang="en-US" sz="1100" u="none">
            <a:solidFill>
              <a:schemeClr val="dk1"/>
            </a:solidFill>
            <a:effectLst/>
            <a:latin typeface="+mn-lt"/>
            <a:ea typeface="+mn-ea"/>
            <a:cs typeface="+mn-cs"/>
          </a:endParaRPr>
        </a:p>
        <a:p>
          <a:pPr lvl="0"/>
          <a:endParaRPr lang="en-US" sz="1100" u="none">
            <a:solidFill>
              <a:schemeClr val="dk1"/>
            </a:solidFill>
            <a:effectLst/>
            <a:latin typeface="+mn-lt"/>
            <a:ea typeface="+mn-ea"/>
            <a:cs typeface="+mn-cs"/>
          </a:endParaRPr>
        </a:p>
        <a:p>
          <a:pPr lvl="0"/>
          <a:endParaRPr lang="en-US" sz="1100" u="none">
            <a:solidFill>
              <a:schemeClr val="dk1"/>
            </a:solidFill>
            <a:effectLst/>
            <a:latin typeface="+mn-lt"/>
            <a:ea typeface="+mn-ea"/>
            <a:cs typeface="+mn-cs"/>
          </a:endParaRPr>
        </a:p>
        <a:p>
          <a:pPr lvl="0"/>
          <a:endParaRPr lang="en-US" sz="1100" u="none">
            <a:solidFill>
              <a:schemeClr val="dk1"/>
            </a:solidFill>
            <a:effectLst/>
            <a:latin typeface="+mn-lt"/>
            <a:ea typeface="+mn-ea"/>
            <a:cs typeface="+mn-cs"/>
          </a:endParaRPr>
        </a:p>
        <a:p>
          <a:pPr lvl="0"/>
          <a:endParaRPr lang="en-US" sz="1100" u="none">
            <a:solidFill>
              <a:schemeClr val="dk1"/>
            </a:solidFill>
            <a:effectLst/>
            <a:latin typeface="+mn-lt"/>
            <a:ea typeface="+mn-ea"/>
            <a:cs typeface="+mn-cs"/>
          </a:endParaRPr>
        </a:p>
        <a:p>
          <a:pPr lvl="0"/>
          <a:endParaRPr lang="en-US" sz="1100" u="none">
            <a:solidFill>
              <a:schemeClr val="dk1"/>
            </a:solidFill>
            <a:effectLst/>
            <a:latin typeface="+mn-lt"/>
            <a:ea typeface="+mn-ea"/>
            <a:cs typeface="+mn-cs"/>
          </a:endParaRPr>
        </a:p>
        <a:p>
          <a:pPr lvl="0"/>
          <a:endParaRPr lang="en-US" sz="1100" u="none">
            <a:solidFill>
              <a:schemeClr val="dk1"/>
            </a:solidFill>
            <a:effectLst/>
            <a:latin typeface="+mn-lt"/>
            <a:ea typeface="+mn-ea"/>
            <a:cs typeface="+mn-cs"/>
          </a:endParaRPr>
        </a:p>
        <a:p>
          <a:pPr lvl="0"/>
          <a:endParaRPr lang="en-US" sz="1100" u="none">
            <a:solidFill>
              <a:schemeClr val="dk1"/>
            </a:solidFill>
            <a:effectLst/>
            <a:latin typeface="+mn-lt"/>
            <a:ea typeface="+mn-ea"/>
            <a:cs typeface="+mn-cs"/>
          </a:endParaRPr>
        </a:p>
        <a:p>
          <a:pPr lvl="0"/>
          <a:endParaRPr lang="en-US" sz="1100" u="none">
            <a:solidFill>
              <a:schemeClr val="dk1"/>
            </a:solidFill>
            <a:effectLst/>
            <a:latin typeface="+mn-lt"/>
            <a:ea typeface="+mn-ea"/>
            <a:cs typeface="+mn-cs"/>
          </a:endParaRPr>
        </a:p>
        <a:p>
          <a:pPr lvl="0"/>
          <a:endParaRPr lang="en-US" sz="1100" u="none">
            <a:solidFill>
              <a:schemeClr val="dk1"/>
            </a:solidFill>
            <a:effectLst/>
            <a:latin typeface="+mn-lt"/>
            <a:ea typeface="+mn-ea"/>
            <a:cs typeface="+mn-cs"/>
          </a:endParaRPr>
        </a:p>
        <a:p>
          <a:pPr lvl="0"/>
          <a:endParaRPr lang="en-US" sz="1100" u="none">
            <a:solidFill>
              <a:schemeClr val="dk1"/>
            </a:solidFill>
            <a:effectLst/>
            <a:latin typeface="+mn-lt"/>
            <a:ea typeface="+mn-ea"/>
            <a:cs typeface="+mn-cs"/>
          </a:endParaRPr>
        </a:p>
        <a:p>
          <a:pPr lvl="0"/>
          <a:endParaRPr lang="en-US" sz="1100" u="none">
            <a:solidFill>
              <a:schemeClr val="dk1"/>
            </a:solidFill>
            <a:effectLst/>
            <a:latin typeface="+mn-lt"/>
            <a:ea typeface="+mn-ea"/>
            <a:cs typeface="+mn-cs"/>
          </a:endParaRPr>
        </a:p>
        <a:p>
          <a:pPr lvl="0"/>
          <a:endParaRPr lang="en-US" sz="1100" u="none">
            <a:solidFill>
              <a:schemeClr val="dk1"/>
            </a:solidFill>
            <a:effectLst/>
            <a:latin typeface="+mn-lt"/>
            <a:ea typeface="+mn-ea"/>
            <a:cs typeface="+mn-cs"/>
          </a:endParaRPr>
        </a:p>
        <a:p>
          <a:pPr lvl="0"/>
          <a:endParaRPr lang="en-US" sz="1100" u="none">
            <a:solidFill>
              <a:schemeClr val="dk1"/>
            </a:solidFill>
            <a:effectLst/>
            <a:latin typeface="+mn-lt"/>
            <a:ea typeface="+mn-ea"/>
            <a:cs typeface="+mn-cs"/>
          </a:endParaRPr>
        </a:p>
        <a:p>
          <a:pPr lvl="0"/>
          <a:r>
            <a:rPr lang="en-US" sz="1100" b="1" u="none">
              <a:solidFill>
                <a:schemeClr val="dk1"/>
              </a:solidFill>
              <a:effectLst/>
              <a:latin typeface="+mn-lt"/>
              <a:ea typeface="+mn-ea"/>
              <a:cs typeface="+mn-cs"/>
            </a:rPr>
            <a:t>Figure Exercise 2‑3 </a:t>
          </a:r>
          <a:r>
            <a:rPr lang="en-US" sz="1100" u="none">
              <a:solidFill>
                <a:schemeClr val="dk1"/>
              </a:solidFill>
              <a:effectLst/>
              <a:latin typeface="+mn-lt"/>
              <a:ea typeface="+mn-ea"/>
              <a:cs typeface="+mn-cs"/>
            </a:rPr>
            <a:t>Use of matrix algebra for solving a three-point problem to find the magnitude and direction of the hydraulic gradient of a water table with three, or more, wells.</a:t>
          </a:r>
        </a:p>
        <a:p>
          <a:pPr lvl="0"/>
          <a:endParaRPr lang="en-US" sz="1100" u="none">
            <a:solidFill>
              <a:schemeClr val="dk1"/>
            </a:solidFill>
            <a:effectLst/>
            <a:latin typeface="+mn-lt"/>
            <a:ea typeface="+mn-ea"/>
            <a:cs typeface="+mn-cs"/>
          </a:endParaRPr>
        </a:p>
        <a:p>
          <a:r>
            <a:rPr lang="en-US" sz="1100" b="0" i="0" baseline="0"/>
            <a:t>Open the spreadsheet “GWP_Velocity_Exercises.xlsm” and click on the tab for 'Exercise 2' and fill in the table starting near row 69 to verify the graphical solution you obtained for Exercise Set 2, #2.</a:t>
          </a:r>
        </a:p>
        <a:p>
          <a:endParaRPr lang="en-US" sz="1100" b="0" i="0" baseline="0"/>
        </a:p>
        <a:p>
          <a:r>
            <a:rPr lang="en-US" sz="1100" b="1" i="1" baseline="0"/>
            <a:t>Given the equations for Darcy flux and seepage velocity given on the Exercise 2 sheet, calculate these quantities in the space provided on the sheet.</a:t>
          </a:r>
        </a:p>
        <a:p>
          <a:endParaRPr lang="en-US" sz="1100" b="1" i="1" baseline="0"/>
        </a:p>
        <a:p>
          <a:r>
            <a:rPr lang="en-US" sz="1100" b="1">
              <a:solidFill>
                <a:schemeClr val="dk1"/>
              </a:solidFill>
              <a:effectLst/>
              <a:latin typeface="+mn-lt"/>
              <a:ea typeface="+mn-ea"/>
              <a:cs typeface="+mn-cs"/>
            </a:rPr>
            <a:t>*</a:t>
          </a:r>
          <a:r>
            <a:rPr lang="en-US" sz="1100">
              <a:solidFill>
                <a:schemeClr val="dk1"/>
              </a:solidFill>
              <a:effectLst/>
              <a:latin typeface="+mn-lt"/>
              <a:ea typeface="+mn-ea"/>
              <a:cs typeface="+mn-cs"/>
            </a:rPr>
            <a:t> </a:t>
          </a:r>
          <a:r>
            <a:rPr lang="en-US" sz="1100" b="1">
              <a:solidFill>
                <a:schemeClr val="dk1"/>
              </a:solidFill>
              <a:effectLst/>
              <a:latin typeface="+mn-lt"/>
              <a:ea typeface="+mn-ea"/>
              <a:cs typeface="+mn-cs"/>
            </a:rPr>
            <a:t>The solution for Exercise 2‑3</a:t>
          </a:r>
          <a:r>
            <a:rPr lang="en-US" sz="1100">
              <a:solidFill>
                <a:schemeClr val="dk1"/>
              </a:solidFill>
              <a:effectLst/>
              <a:latin typeface="+mn-lt"/>
              <a:ea typeface="+mn-ea"/>
              <a:cs typeface="+mn-cs"/>
            </a:rPr>
            <a:t> extends from </a:t>
          </a:r>
          <a:r>
            <a:rPr lang="en-US" sz="1100" u="sng">
              <a:solidFill>
                <a:schemeClr val="dk1"/>
              </a:solidFill>
              <a:effectLst/>
              <a:latin typeface="+mn-lt"/>
              <a:ea typeface="+mn-ea"/>
              <a:cs typeface="+mn-cs"/>
            </a:rPr>
            <a:t>row 116 to row 164 of the Solutions Tab of KeyFile_GWP_Velocity_Exercises.xlsm</a:t>
          </a:r>
          <a:r>
            <a:rPr lang="en-US" sz="1100" b="1">
              <a:solidFill>
                <a:schemeClr val="dk1"/>
              </a:solidFill>
              <a:effectLst/>
              <a:latin typeface="+mn-lt"/>
              <a:ea typeface="+mn-ea"/>
              <a:cs typeface="+mn-cs"/>
            </a:rPr>
            <a:t>*</a:t>
          </a:r>
          <a:r>
            <a:rPr lang="en-US" sz="1100">
              <a:solidFill>
                <a:schemeClr val="dk1"/>
              </a:solidFill>
              <a:effectLst/>
              <a:latin typeface="+mn-lt"/>
              <a:ea typeface="+mn-ea"/>
              <a:cs typeface="+mn-cs"/>
            </a:rPr>
            <a:t> </a:t>
          </a:r>
        </a:p>
        <a:p>
          <a:endParaRPr lang="en-US" sz="1100" b="1" i="1"/>
        </a:p>
      </xdr:txBody>
    </xdr:sp>
    <xdr:clientData/>
  </xdr:twoCellAnchor>
  <xdr:twoCellAnchor editAs="oneCell">
    <xdr:from>
      <xdr:col>2</xdr:col>
      <xdr:colOff>168592</xdr:colOff>
      <xdr:row>152</xdr:row>
      <xdr:rowOff>163830</xdr:rowOff>
    </xdr:from>
    <xdr:to>
      <xdr:col>11</xdr:col>
      <xdr:colOff>520591</xdr:colOff>
      <xdr:row>178</xdr:row>
      <xdr:rowOff>47625</xdr:rowOff>
    </xdr:to>
    <xdr:pic>
      <xdr:nvPicPr>
        <xdr:cNvPr id="57" name="Picture 56">
          <a:extLst>
            <a:ext uri="{FF2B5EF4-FFF2-40B4-BE49-F238E27FC236}">
              <a16:creationId xmlns:a16="http://schemas.microsoft.com/office/drawing/2014/main" id="{24D2E3EE-0794-4676-A221-7C11228AFA65}"/>
            </a:ext>
          </a:extLst>
        </xdr:cNvPr>
        <xdr:cNvPicPr>
          <a:picLocks noChangeAspect="1" noChangeArrowheads="1"/>
        </xdr:cNvPicPr>
      </xdr:nvPicPr>
      <xdr:blipFill>
        <a:blip xmlns:r="http://schemas.openxmlformats.org/officeDocument/2006/relationships" r:embed="rId27" cstate="print">
          <a:extLst>
            <a:ext uri="{28A0092B-C50C-407E-A947-70E740481C1C}">
              <a14:useLocalDpi xmlns:a14="http://schemas.microsoft.com/office/drawing/2010/main" val="0"/>
            </a:ext>
          </a:extLst>
        </a:blip>
        <a:srcRect/>
        <a:stretch>
          <a:fillRect/>
        </a:stretch>
      </xdr:blipFill>
      <xdr:spPr bwMode="auto">
        <a:xfrm>
          <a:off x="1368742" y="29119830"/>
          <a:ext cx="5859566" cy="48367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106680</xdr:colOff>
      <xdr:row>24</xdr:row>
      <xdr:rowOff>11775</xdr:rowOff>
    </xdr:from>
    <xdr:ext cx="1429950" cy="1331963"/>
    <xdr:pic>
      <xdr:nvPicPr>
        <xdr:cNvPr id="58" name="Picture 57">
          <a:extLst>
            <a:ext uri="{FF2B5EF4-FFF2-40B4-BE49-F238E27FC236}">
              <a16:creationId xmlns:a16="http://schemas.microsoft.com/office/drawing/2014/main" id="{DAA7189E-3D26-44B5-92FE-C9F0197DEE1D}"/>
            </a:ext>
          </a:extLst>
        </xdr:cNvPr>
        <xdr:cNvPicPr>
          <a:picLocks noChangeAspect="1"/>
        </xdr:cNvPicPr>
      </xdr:nvPicPr>
      <xdr:blipFill>
        <a:blip xmlns:r="http://schemas.openxmlformats.org/officeDocument/2006/relationships" r:embed="rId28"/>
        <a:stretch>
          <a:fillRect/>
        </a:stretch>
      </xdr:blipFill>
      <xdr:spPr>
        <a:xfrm>
          <a:off x="697230" y="4583775"/>
          <a:ext cx="1429950" cy="1331963"/>
        </a:xfrm>
        <a:prstGeom prst="rect">
          <a:avLst/>
        </a:prstGeom>
      </xdr:spPr>
    </xdr:pic>
    <xdr:clientData/>
  </xdr:oneCellAnchor>
  <xdr:oneCellAnchor>
    <xdr:from>
      <xdr:col>4</xdr:col>
      <xdr:colOff>236220</xdr:colOff>
      <xdr:row>24</xdr:row>
      <xdr:rowOff>31634</xdr:rowOff>
    </xdr:from>
    <xdr:ext cx="1448752" cy="1336120"/>
    <xdr:pic>
      <xdr:nvPicPr>
        <xdr:cNvPr id="59" name="Picture 58">
          <a:extLst>
            <a:ext uri="{FF2B5EF4-FFF2-40B4-BE49-F238E27FC236}">
              <a16:creationId xmlns:a16="http://schemas.microsoft.com/office/drawing/2014/main" id="{FB387B84-5135-4D6E-A12F-B700551CEB2C}"/>
            </a:ext>
          </a:extLst>
        </xdr:cNvPr>
        <xdr:cNvPicPr>
          <a:picLocks noChangeAspect="1"/>
        </xdr:cNvPicPr>
      </xdr:nvPicPr>
      <xdr:blipFill>
        <a:blip xmlns:r="http://schemas.openxmlformats.org/officeDocument/2006/relationships" r:embed="rId29"/>
        <a:stretch>
          <a:fillRect/>
        </a:stretch>
      </xdr:blipFill>
      <xdr:spPr>
        <a:xfrm>
          <a:off x="2655570" y="4603634"/>
          <a:ext cx="1448752" cy="1336120"/>
        </a:xfrm>
        <a:prstGeom prst="rect">
          <a:avLst/>
        </a:prstGeom>
      </xdr:spPr>
    </xdr:pic>
    <xdr:clientData/>
  </xdr:oneCellAnchor>
  <xdr:twoCellAnchor>
    <xdr:from>
      <xdr:col>1</xdr:col>
      <xdr:colOff>236220</xdr:colOff>
      <xdr:row>24</xdr:row>
      <xdr:rowOff>152400</xdr:rowOff>
    </xdr:from>
    <xdr:to>
      <xdr:col>4</xdr:col>
      <xdr:colOff>388620</xdr:colOff>
      <xdr:row>31</xdr:row>
      <xdr:rowOff>7620</xdr:rowOff>
    </xdr:to>
    <xdr:cxnSp macro="">
      <xdr:nvCxnSpPr>
        <xdr:cNvPr id="60" name="Straight Arrow Connector 59">
          <a:extLst>
            <a:ext uri="{FF2B5EF4-FFF2-40B4-BE49-F238E27FC236}">
              <a16:creationId xmlns:a16="http://schemas.microsoft.com/office/drawing/2014/main" id="{9CCD33B7-A21F-4CEB-9FA3-8643A718D28E}"/>
            </a:ext>
          </a:extLst>
        </xdr:cNvPr>
        <xdr:cNvCxnSpPr/>
      </xdr:nvCxnSpPr>
      <xdr:spPr>
        <a:xfrm>
          <a:off x="826770" y="4724400"/>
          <a:ext cx="1981200" cy="1188720"/>
        </a:xfrm>
        <a:prstGeom prst="straightConnector1">
          <a:avLst/>
        </a:prstGeom>
        <a:ln w="19050">
          <a:solidFill>
            <a:srgbClr val="FF0000"/>
          </a:solidFill>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1</xdr:col>
      <xdr:colOff>571500</xdr:colOff>
      <xdr:row>24</xdr:row>
      <xdr:rowOff>137160</xdr:rowOff>
    </xdr:from>
    <xdr:to>
      <xdr:col>5</xdr:col>
      <xdr:colOff>114300</xdr:colOff>
      <xdr:row>30</xdr:row>
      <xdr:rowOff>175260</xdr:rowOff>
    </xdr:to>
    <xdr:cxnSp macro="">
      <xdr:nvCxnSpPr>
        <xdr:cNvPr id="61" name="Straight Arrow Connector 60">
          <a:extLst>
            <a:ext uri="{FF2B5EF4-FFF2-40B4-BE49-F238E27FC236}">
              <a16:creationId xmlns:a16="http://schemas.microsoft.com/office/drawing/2014/main" id="{9556BF69-79EE-4189-BB8E-B7F72A29221D}"/>
            </a:ext>
          </a:extLst>
        </xdr:cNvPr>
        <xdr:cNvCxnSpPr/>
      </xdr:nvCxnSpPr>
      <xdr:spPr>
        <a:xfrm>
          <a:off x="1162050" y="4709160"/>
          <a:ext cx="1981200" cy="1181100"/>
        </a:xfrm>
        <a:prstGeom prst="straightConnector1">
          <a:avLst/>
        </a:prstGeom>
        <a:ln w="19050">
          <a:solidFill>
            <a:srgbClr val="FF0000"/>
          </a:solidFill>
          <a:tailEnd type="triangle"/>
        </a:ln>
      </xdr:spPr>
      <xdr:style>
        <a:lnRef idx="1">
          <a:schemeClr val="accent2"/>
        </a:lnRef>
        <a:fillRef idx="0">
          <a:schemeClr val="accent2"/>
        </a:fillRef>
        <a:effectRef idx="0">
          <a:schemeClr val="accent2"/>
        </a:effectRef>
        <a:fontRef idx="minor">
          <a:schemeClr val="tx1"/>
        </a:fontRef>
      </xdr:style>
    </xdr:cxnSp>
    <xdr:clientData/>
  </xdr:twoCellAnchor>
  <xdr:oneCellAnchor>
    <xdr:from>
      <xdr:col>7</xdr:col>
      <xdr:colOff>358140</xdr:colOff>
      <xdr:row>24</xdr:row>
      <xdr:rowOff>37362</xdr:rowOff>
    </xdr:from>
    <xdr:ext cx="1392801" cy="1304467"/>
    <xdr:pic>
      <xdr:nvPicPr>
        <xdr:cNvPr id="62" name="Picture 61">
          <a:extLst>
            <a:ext uri="{FF2B5EF4-FFF2-40B4-BE49-F238E27FC236}">
              <a16:creationId xmlns:a16="http://schemas.microsoft.com/office/drawing/2014/main" id="{18DE279A-17B1-4237-A281-C6A206F5326C}"/>
            </a:ext>
          </a:extLst>
        </xdr:cNvPr>
        <xdr:cNvPicPr>
          <a:picLocks noChangeAspect="1"/>
        </xdr:cNvPicPr>
      </xdr:nvPicPr>
      <xdr:blipFill>
        <a:blip xmlns:r="http://schemas.openxmlformats.org/officeDocument/2006/relationships" r:embed="rId30"/>
        <a:stretch>
          <a:fillRect/>
        </a:stretch>
      </xdr:blipFill>
      <xdr:spPr>
        <a:xfrm>
          <a:off x="4606290" y="4609362"/>
          <a:ext cx="1392801" cy="1304467"/>
        </a:xfrm>
        <a:prstGeom prst="rect">
          <a:avLst/>
        </a:prstGeom>
      </xdr:spPr>
    </xdr:pic>
    <xdr:clientData/>
  </xdr:oneCellAnchor>
  <xdr:twoCellAnchor>
    <xdr:from>
      <xdr:col>3</xdr:col>
      <xdr:colOff>434340</xdr:colOff>
      <xdr:row>26</xdr:row>
      <xdr:rowOff>152400</xdr:rowOff>
    </xdr:from>
    <xdr:to>
      <xdr:col>4</xdr:col>
      <xdr:colOff>175260</xdr:colOff>
      <xdr:row>27</xdr:row>
      <xdr:rowOff>91440</xdr:rowOff>
    </xdr:to>
    <xdr:sp macro="" textlink="">
      <xdr:nvSpPr>
        <xdr:cNvPr id="63" name="Arrow: Right 62">
          <a:extLst>
            <a:ext uri="{FF2B5EF4-FFF2-40B4-BE49-F238E27FC236}">
              <a16:creationId xmlns:a16="http://schemas.microsoft.com/office/drawing/2014/main" id="{A5194B74-A083-42DA-9323-D41AAF11C5A1}"/>
            </a:ext>
          </a:extLst>
        </xdr:cNvPr>
        <xdr:cNvSpPr/>
      </xdr:nvSpPr>
      <xdr:spPr>
        <a:xfrm>
          <a:off x="2244090" y="5105400"/>
          <a:ext cx="350520" cy="12954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541020</xdr:colOff>
      <xdr:row>26</xdr:row>
      <xdr:rowOff>99060</xdr:rowOff>
    </xdr:from>
    <xdr:to>
      <xdr:col>7</xdr:col>
      <xdr:colOff>281940</xdr:colOff>
      <xdr:row>27</xdr:row>
      <xdr:rowOff>38100</xdr:rowOff>
    </xdr:to>
    <xdr:sp macro="" textlink="">
      <xdr:nvSpPr>
        <xdr:cNvPr id="64" name="Arrow: Right 63">
          <a:extLst>
            <a:ext uri="{FF2B5EF4-FFF2-40B4-BE49-F238E27FC236}">
              <a16:creationId xmlns:a16="http://schemas.microsoft.com/office/drawing/2014/main" id="{6BD53263-A2D0-4149-A11C-BA21E037A9F2}"/>
            </a:ext>
          </a:extLst>
        </xdr:cNvPr>
        <xdr:cNvSpPr/>
      </xdr:nvSpPr>
      <xdr:spPr>
        <a:xfrm>
          <a:off x="4179570" y="5052060"/>
          <a:ext cx="350520" cy="12954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32</xdr:row>
      <xdr:rowOff>41032</xdr:rowOff>
    </xdr:from>
    <xdr:to>
      <xdr:col>18</xdr:col>
      <xdr:colOff>230982</xdr:colOff>
      <xdr:row>36</xdr:row>
      <xdr:rowOff>35169</xdr:rowOff>
    </xdr:to>
    <xdr:sp macro="" textlink="">
      <xdr:nvSpPr>
        <xdr:cNvPr id="65" name="TextBox 64">
          <a:extLst>
            <a:ext uri="{FF2B5EF4-FFF2-40B4-BE49-F238E27FC236}">
              <a16:creationId xmlns:a16="http://schemas.microsoft.com/office/drawing/2014/main" id="{9D5A9217-9656-4BBD-97C1-1EF58B3EF9A9}"/>
            </a:ext>
          </a:extLst>
        </xdr:cNvPr>
        <xdr:cNvSpPr txBox="1"/>
      </xdr:nvSpPr>
      <xdr:spPr>
        <a:xfrm>
          <a:off x="590550" y="6137032"/>
          <a:ext cx="10775157" cy="75613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u="none">
              <a:solidFill>
                <a:schemeClr val="dk1"/>
              </a:solidFill>
              <a:effectLst/>
              <a:latin typeface="+mn-lt"/>
              <a:ea typeface="+mn-ea"/>
              <a:cs typeface="+mn-cs"/>
            </a:rPr>
            <a:t>Figure</a:t>
          </a:r>
          <a:r>
            <a:rPr lang="en-US" sz="1100" u="none">
              <a:solidFill>
                <a:schemeClr val="dk1"/>
              </a:solidFill>
              <a:effectLst/>
              <a:latin typeface="+mn-lt"/>
              <a:ea typeface="+mn-ea"/>
              <a:cs typeface="+mn-cs"/>
            </a:rPr>
            <a:t> </a:t>
          </a:r>
          <a:r>
            <a:rPr lang="en-US" sz="1100" b="1" u="none">
              <a:solidFill>
                <a:schemeClr val="dk1"/>
              </a:solidFill>
              <a:effectLst/>
              <a:latin typeface="+mn-lt"/>
              <a:ea typeface="+mn-ea"/>
              <a:cs typeface="+mn-cs"/>
            </a:rPr>
            <a:t> Exercise 1‑1 ‑ </a:t>
          </a:r>
          <a:r>
            <a:rPr lang="en-US" sz="1100" u="none">
              <a:solidFill>
                <a:schemeClr val="dk1"/>
              </a:solidFill>
              <a:effectLst/>
              <a:latin typeface="+mn-lt"/>
              <a:ea typeface="+mn-ea"/>
              <a:cs typeface="+mn-cs"/>
            </a:rPr>
            <a:t>a) Imperfectly packed grains of an aquifer sample are to be moved into panel b) the total space of the sample so that in c) they are stacked in a closely packed arrangement.  </a:t>
          </a:r>
        </a:p>
        <a:p>
          <a:r>
            <a:rPr lang="en-US" sz="1100" b="1">
              <a:solidFill>
                <a:schemeClr val="dk1"/>
              </a:solidFill>
              <a:effectLst/>
              <a:latin typeface="+mn-lt"/>
              <a:ea typeface="+mn-ea"/>
              <a:cs typeface="+mn-cs"/>
            </a:rPr>
            <a:t>*</a:t>
          </a:r>
          <a:r>
            <a:rPr lang="en-US" sz="1100">
              <a:solidFill>
                <a:schemeClr val="dk1"/>
              </a:solidFill>
              <a:effectLst/>
              <a:latin typeface="+mn-lt"/>
              <a:ea typeface="+mn-ea"/>
              <a:cs typeface="+mn-cs"/>
            </a:rPr>
            <a:t> </a:t>
          </a:r>
          <a:r>
            <a:rPr lang="en-US" sz="1100" b="1">
              <a:solidFill>
                <a:schemeClr val="dk1"/>
              </a:solidFill>
              <a:effectLst/>
              <a:latin typeface="+mn-lt"/>
              <a:ea typeface="+mn-ea"/>
              <a:cs typeface="+mn-cs"/>
            </a:rPr>
            <a:t>The solution for Exercise 1-1</a:t>
          </a:r>
          <a:r>
            <a:rPr lang="en-US" sz="1100">
              <a:solidFill>
                <a:schemeClr val="dk1"/>
              </a:solidFill>
              <a:effectLst/>
              <a:latin typeface="+mn-lt"/>
              <a:ea typeface="+mn-ea"/>
              <a:cs typeface="+mn-cs"/>
            </a:rPr>
            <a:t> begins on </a:t>
          </a:r>
          <a:r>
            <a:rPr lang="en-US" sz="1100" u="none">
              <a:solidFill>
                <a:schemeClr val="dk1"/>
              </a:solidFill>
              <a:effectLst/>
              <a:latin typeface="+mn-lt"/>
              <a:ea typeface="+mn-ea"/>
              <a:cs typeface="+mn-cs"/>
            </a:rPr>
            <a:t>row 6 of the Solutions Tab of KeyFile_GWP_Velocity_Exercises.xlsm</a:t>
          </a:r>
          <a:r>
            <a:rPr lang="en-US" sz="1100" b="1" u="none">
              <a:solidFill>
                <a:schemeClr val="dk1"/>
              </a:solidFill>
              <a:effectLst/>
              <a:latin typeface="+mn-lt"/>
              <a:ea typeface="+mn-ea"/>
              <a:cs typeface="+mn-cs"/>
            </a:rPr>
            <a:t>*</a:t>
          </a:r>
          <a:endParaRPr lang="en-US" sz="1100" b="1" i="1" u="none"/>
        </a:p>
      </xdr:txBody>
    </xdr:sp>
    <xdr:clientData/>
  </xdr:twoCellAnchor>
  <xdr:twoCellAnchor>
    <xdr:from>
      <xdr:col>2</xdr:col>
      <xdr:colOff>345279</xdr:colOff>
      <xdr:row>53</xdr:row>
      <xdr:rowOff>146685</xdr:rowOff>
    </xdr:from>
    <xdr:to>
      <xdr:col>8</xdr:col>
      <xdr:colOff>551972</xdr:colOff>
      <xdr:row>55</xdr:row>
      <xdr:rowOff>91441</xdr:rowOff>
    </xdr:to>
    <xdr:sp macro="" textlink="">
      <xdr:nvSpPr>
        <xdr:cNvPr id="66" name="TextBox 65">
          <a:extLst>
            <a:ext uri="{FF2B5EF4-FFF2-40B4-BE49-F238E27FC236}">
              <a16:creationId xmlns:a16="http://schemas.microsoft.com/office/drawing/2014/main" id="{273B6764-B58B-4197-8CEC-2F4BD7BEAFF5}"/>
            </a:ext>
          </a:extLst>
        </xdr:cNvPr>
        <xdr:cNvSpPr txBox="1"/>
      </xdr:nvSpPr>
      <xdr:spPr>
        <a:xfrm>
          <a:off x="1545429" y="10243185"/>
          <a:ext cx="3864293" cy="32575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chemeClr val="dk1"/>
              </a:solidFill>
              <a:effectLst/>
              <a:latin typeface="+mn-lt"/>
              <a:ea typeface="+mn-ea"/>
              <a:cs typeface="+mn-cs"/>
            </a:rPr>
            <a:t>Figure Exercise 1‑2 ‑ </a:t>
          </a:r>
          <a:r>
            <a:rPr lang="en-US" sz="1100">
              <a:solidFill>
                <a:schemeClr val="dk1"/>
              </a:solidFill>
              <a:effectLst/>
              <a:latin typeface="+mn-lt"/>
              <a:ea typeface="+mn-ea"/>
              <a:cs typeface="+mn-cs"/>
            </a:rPr>
            <a:t>Example of coloring in a closed pore.</a:t>
          </a:r>
          <a:endParaRPr lang="en-US" sz="1100"/>
        </a:p>
      </xdr:txBody>
    </xdr:sp>
    <xdr:clientData/>
  </xdr:twoCellAnchor>
  <xdr:oneCellAnchor>
    <xdr:from>
      <xdr:col>0</xdr:col>
      <xdr:colOff>508158</xdr:colOff>
      <xdr:row>55</xdr:row>
      <xdr:rowOff>111443</xdr:rowOff>
    </xdr:from>
    <xdr:ext cx="6568529" cy="264560"/>
    <xdr:sp macro="" textlink="">
      <xdr:nvSpPr>
        <xdr:cNvPr id="67" name="TextBox 66">
          <a:extLst>
            <a:ext uri="{FF2B5EF4-FFF2-40B4-BE49-F238E27FC236}">
              <a16:creationId xmlns:a16="http://schemas.microsoft.com/office/drawing/2014/main" id="{AF154CA7-FC1D-470D-955A-FE80A1CCE4D6}"/>
            </a:ext>
          </a:extLst>
        </xdr:cNvPr>
        <xdr:cNvSpPr txBox="1"/>
      </xdr:nvSpPr>
      <xdr:spPr>
        <a:xfrm>
          <a:off x="508158" y="10588943"/>
          <a:ext cx="656852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b="1">
              <a:solidFill>
                <a:schemeClr val="tx1"/>
              </a:solidFill>
              <a:effectLst/>
              <a:latin typeface="+mn-lt"/>
              <a:ea typeface="+mn-ea"/>
              <a:cs typeface="+mn-cs"/>
            </a:rPr>
            <a:t>*</a:t>
          </a:r>
          <a:r>
            <a:rPr lang="en-US" sz="1100">
              <a:solidFill>
                <a:schemeClr val="tx1"/>
              </a:solidFill>
              <a:effectLst/>
              <a:latin typeface="+mn-lt"/>
              <a:ea typeface="+mn-ea"/>
              <a:cs typeface="+mn-cs"/>
            </a:rPr>
            <a:t> </a:t>
          </a:r>
          <a:r>
            <a:rPr lang="en-US" sz="1100" b="1">
              <a:solidFill>
                <a:schemeClr val="tx1"/>
              </a:solidFill>
              <a:effectLst/>
              <a:latin typeface="+mn-lt"/>
              <a:ea typeface="+mn-ea"/>
              <a:cs typeface="+mn-cs"/>
            </a:rPr>
            <a:t>The solution for Exercise 1-2</a:t>
          </a:r>
          <a:r>
            <a:rPr lang="en-US" sz="1100">
              <a:solidFill>
                <a:schemeClr val="tx1"/>
              </a:solidFill>
              <a:effectLst/>
              <a:latin typeface="+mn-lt"/>
              <a:ea typeface="+mn-ea"/>
              <a:cs typeface="+mn-cs"/>
            </a:rPr>
            <a:t> begins </a:t>
          </a:r>
          <a:r>
            <a:rPr lang="en-US" sz="1100" u="none">
              <a:solidFill>
                <a:schemeClr val="tx1"/>
              </a:solidFill>
              <a:effectLst/>
              <a:latin typeface="+mn-lt"/>
              <a:ea typeface="+mn-ea"/>
              <a:cs typeface="+mn-cs"/>
            </a:rPr>
            <a:t>on row 27 of the Solutions Tab of KeyFile_GWP_Velocity_Exercises.xlsm</a:t>
          </a:r>
          <a:r>
            <a:rPr lang="en-US" sz="1100" b="1" u="none">
              <a:solidFill>
                <a:schemeClr val="tx1"/>
              </a:solidFill>
              <a:effectLst/>
              <a:latin typeface="+mn-lt"/>
              <a:ea typeface="+mn-ea"/>
              <a:cs typeface="+mn-cs"/>
            </a:rPr>
            <a:t>*</a:t>
          </a:r>
          <a:r>
            <a:rPr lang="en-US" sz="1100" b="0" u="none">
              <a:solidFill>
                <a:schemeClr val="tx1"/>
              </a:solidFill>
              <a:effectLst/>
              <a:latin typeface="+mn-lt"/>
              <a:ea typeface="+mn-ea"/>
              <a:cs typeface="+mn-cs"/>
            </a:rPr>
            <a:t>.</a:t>
          </a:r>
          <a:endParaRPr lang="en-US" sz="1100" u="none">
            <a:solidFill>
              <a:schemeClr val="tx1"/>
            </a:solidFill>
            <a:effectLst/>
            <a:latin typeface="+mn-lt"/>
            <a:ea typeface="+mn-ea"/>
            <a:cs typeface="+mn-cs"/>
          </a:endParaRPr>
        </a:p>
      </xdr:txBody>
    </xdr:sp>
    <xdr:clientData/>
  </xdr:oneCellAnchor>
  <xdr:oneCellAnchor>
    <xdr:from>
      <xdr:col>1</xdr:col>
      <xdr:colOff>460535</xdr:colOff>
      <xdr:row>73</xdr:row>
      <xdr:rowOff>35718</xdr:rowOff>
    </xdr:from>
    <xdr:ext cx="4432934" cy="946786"/>
    <xdr:sp macro="" textlink="">
      <xdr:nvSpPr>
        <xdr:cNvPr id="68" name="TextBox 67">
          <a:extLst>
            <a:ext uri="{FF2B5EF4-FFF2-40B4-BE49-F238E27FC236}">
              <a16:creationId xmlns:a16="http://schemas.microsoft.com/office/drawing/2014/main" id="{6AE83D9F-DFB5-40B4-B9A5-3DEA7E67DF73}"/>
            </a:ext>
          </a:extLst>
        </xdr:cNvPr>
        <xdr:cNvSpPr txBox="1"/>
      </xdr:nvSpPr>
      <xdr:spPr>
        <a:xfrm>
          <a:off x="1051085" y="13942218"/>
          <a:ext cx="4432934" cy="946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100" b="1" u="none">
              <a:solidFill>
                <a:schemeClr val="tx1"/>
              </a:solidFill>
              <a:effectLst/>
              <a:latin typeface="+mn-lt"/>
              <a:ea typeface="+mn-ea"/>
              <a:cs typeface="+mn-cs"/>
            </a:rPr>
            <a:t>Figure Exercise 1‑3 – </a:t>
          </a:r>
          <a:r>
            <a:rPr lang="en-US" sz="1100" u="none">
              <a:solidFill>
                <a:schemeClr val="tx1"/>
              </a:solidFill>
              <a:effectLst/>
              <a:latin typeface="+mn-lt"/>
              <a:ea typeface="+mn-ea"/>
              <a:cs typeface="+mn-cs"/>
            </a:rPr>
            <a:t>Drag the small grains into the sample to fill in pores between the larger grains and color in pores that are disconnected from the other pores.</a:t>
          </a:r>
        </a:p>
        <a:p>
          <a:endParaRPr lang="en-US" sz="1100"/>
        </a:p>
      </xdr:txBody>
    </xdr:sp>
    <xdr:clientData/>
  </xdr:oneCellAnchor>
  <xdr:oneCellAnchor>
    <xdr:from>
      <xdr:col>1</xdr:col>
      <xdr:colOff>130969</xdr:colOff>
      <xdr:row>76</xdr:row>
      <xdr:rowOff>91916</xdr:rowOff>
    </xdr:from>
    <xdr:ext cx="10842784" cy="264560"/>
    <xdr:sp macro="" textlink="">
      <xdr:nvSpPr>
        <xdr:cNvPr id="69" name="TextBox 68">
          <a:extLst>
            <a:ext uri="{FF2B5EF4-FFF2-40B4-BE49-F238E27FC236}">
              <a16:creationId xmlns:a16="http://schemas.microsoft.com/office/drawing/2014/main" id="{65DF88F3-6E3F-4D87-BE19-8BB814E5E804}"/>
            </a:ext>
          </a:extLst>
        </xdr:cNvPr>
        <xdr:cNvSpPr txBox="1"/>
      </xdr:nvSpPr>
      <xdr:spPr>
        <a:xfrm>
          <a:off x="721519" y="14569916"/>
          <a:ext cx="1084278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b="1">
              <a:solidFill>
                <a:schemeClr val="tx1"/>
              </a:solidFill>
              <a:effectLst/>
              <a:latin typeface="+mn-lt"/>
              <a:ea typeface="+mn-ea"/>
              <a:cs typeface="+mn-cs"/>
            </a:rPr>
            <a:t>*</a:t>
          </a:r>
          <a:r>
            <a:rPr lang="en-US" sz="1100">
              <a:solidFill>
                <a:schemeClr val="tx1"/>
              </a:solidFill>
              <a:effectLst/>
              <a:latin typeface="+mn-lt"/>
              <a:ea typeface="+mn-ea"/>
              <a:cs typeface="+mn-cs"/>
            </a:rPr>
            <a:t> </a:t>
          </a:r>
          <a:r>
            <a:rPr lang="en-US" sz="1100" b="1">
              <a:solidFill>
                <a:schemeClr val="tx1"/>
              </a:solidFill>
              <a:effectLst/>
              <a:latin typeface="+mn-lt"/>
              <a:ea typeface="+mn-ea"/>
              <a:cs typeface="+mn-cs"/>
            </a:rPr>
            <a:t>The solution for Exercise 1-3</a:t>
          </a:r>
          <a:r>
            <a:rPr lang="en-US" sz="1100">
              <a:solidFill>
                <a:schemeClr val="tx1"/>
              </a:solidFill>
              <a:effectLst/>
              <a:latin typeface="+mn-lt"/>
              <a:ea typeface="+mn-ea"/>
              <a:cs typeface="+mn-cs"/>
            </a:rPr>
            <a:t> begins on </a:t>
          </a:r>
          <a:r>
            <a:rPr lang="en-US" sz="1100" u="none">
              <a:solidFill>
                <a:schemeClr val="tx1"/>
              </a:solidFill>
              <a:effectLst/>
              <a:latin typeface="+mn-lt"/>
              <a:ea typeface="+mn-ea"/>
              <a:cs typeface="+mn-cs"/>
            </a:rPr>
            <a:t>row 48 of the Solutions Tab of KeyFile_GWP_Velocity_Exercises.xlsm</a:t>
          </a:r>
          <a:r>
            <a:rPr lang="en-US" sz="1100" b="1" u="none">
              <a:solidFill>
                <a:schemeClr val="tx1"/>
              </a:solidFill>
              <a:effectLst/>
              <a:latin typeface="+mn-lt"/>
              <a:ea typeface="+mn-ea"/>
              <a:cs typeface="+mn-cs"/>
            </a:rPr>
            <a:t>*</a:t>
          </a:r>
          <a:r>
            <a:rPr lang="en-US" sz="1100" b="0" u="none">
              <a:solidFill>
                <a:schemeClr val="tx1"/>
              </a:solidFill>
              <a:effectLst/>
              <a:latin typeface="+mn-lt"/>
              <a:ea typeface="+mn-ea"/>
              <a:cs typeface="+mn-cs"/>
            </a:rPr>
            <a:t>.</a:t>
          </a:r>
          <a:endParaRPr lang="en-US" sz="1100" u="none">
            <a:solidFill>
              <a:schemeClr val="tx1"/>
            </a:solidFill>
            <a:effectLst/>
            <a:latin typeface="+mn-lt"/>
            <a:ea typeface="+mn-ea"/>
            <a:cs typeface="+mn-cs"/>
          </a:endParaRPr>
        </a:p>
      </xdr:txBody>
    </xdr:sp>
    <xdr:clientData/>
  </xdr:oneCellAnchor>
  <xdr:twoCellAnchor editAs="oneCell">
    <xdr:from>
      <xdr:col>3</xdr:col>
      <xdr:colOff>5348</xdr:colOff>
      <xdr:row>83</xdr:row>
      <xdr:rowOff>111258</xdr:rowOff>
    </xdr:from>
    <xdr:to>
      <xdr:col>7</xdr:col>
      <xdr:colOff>535868</xdr:colOff>
      <xdr:row>95</xdr:row>
      <xdr:rowOff>103637</xdr:rowOff>
    </xdr:to>
    <xdr:pic>
      <xdr:nvPicPr>
        <xdr:cNvPr id="70" name="Picture 69">
          <a:extLst>
            <a:ext uri="{FF2B5EF4-FFF2-40B4-BE49-F238E27FC236}">
              <a16:creationId xmlns:a16="http://schemas.microsoft.com/office/drawing/2014/main" id="{84B061C1-1209-45BF-8945-08AA5455D98E}"/>
            </a:ext>
          </a:extLst>
        </xdr:cNvPr>
        <xdr:cNvPicPr>
          <a:picLocks noChangeAspect="1"/>
        </xdr:cNvPicPr>
      </xdr:nvPicPr>
      <xdr:blipFill>
        <a:blip xmlns:r="http://schemas.openxmlformats.org/officeDocument/2006/relationships" r:embed="rId31"/>
        <a:stretch>
          <a:fillRect/>
        </a:stretch>
      </xdr:blipFill>
      <xdr:spPr>
        <a:xfrm>
          <a:off x="1815098" y="15922758"/>
          <a:ext cx="2968920" cy="2278379"/>
        </a:xfrm>
        <a:prstGeom prst="rect">
          <a:avLst/>
        </a:prstGeom>
      </xdr:spPr>
    </xdr:pic>
    <xdr:clientData/>
  </xdr:twoCellAnchor>
  <xdr:twoCellAnchor editAs="oneCell">
    <xdr:from>
      <xdr:col>2</xdr:col>
      <xdr:colOff>175847</xdr:colOff>
      <xdr:row>109</xdr:row>
      <xdr:rowOff>42973</xdr:rowOff>
    </xdr:from>
    <xdr:to>
      <xdr:col>7</xdr:col>
      <xdr:colOff>304836</xdr:colOff>
      <xdr:row>124</xdr:row>
      <xdr:rowOff>30428</xdr:rowOff>
    </xdr:to>
    <xdr:pic>
      <xdr:nvPicPr>
        <xdr:cNvPr id="71" name="Picture 70">
          <a:extLst>
            <a:ext uri="{FF2B5EF4-FFF2-40B4-BE49-F238E27FC236}">
              <a16:creationId xmlns:a16="http://schemas.microsoft.com/office/drawing/2014/main" id="{80537BB0-F76C-4FC3-B268-1503803D0C3E}"/>
            </a:ext>
          </a:extLst>
        </xdr:cNvPr>
        <xdr:cNvPicPr>
          <a:picLocks noChangeAspect="1"/>
        </xdr:cNvPicPr>
      </xdr:nvPicPr>
      <xdr:blipFill>
        <a:blip xmlns:r="http://schemas.openxmlformats.org/officeDocument/2006/relationships" r:embed="rId32"/>
        <a:stretch>
          <a:fillRect/>
        </a:stretch>
      </xdr:blipFill>
      <xdr:spPr>
        <a:xfrm>
          <a:off x="1375997" y="20807473"/>
          <a:ext cx="3176989" cy="2844955"/>
        </a:xfrm>
        <a:prstGeom prst="rect">
          <a:avLst/>
        </a:prstGeom>
      </xdr:spPr>
    </xdr:pic>
    <xdr:clientData/>
  </xdr:twoCellAnchor>
  <xdr:twoCellAnchor editAs="oneCell">
    <xdr:from>
      <xdr:col>7</xdr:col>
      <xdr:colOff>588281</xdr:colOff>
      <xdr:row>107</xdr:row>
      <xdr:rowOff>64230</xdr:rowOff>
    </xdr:from>
    <xdr:to>
      <xdr:col>13</xdr:col>
      <xdr:colOff>146349</xdr:colOff>
      <xdr:row>124</xdr:row>
      <xdr:rowOff>21982</xdr:rowOff>
    </xdr:to>
    <xdr:pic>
      <xdr:nvPicPr>
        <xdr:cNvPr id="72" name="Picture 71">
          <a:extLst>
            <a:ext uri="{FF2B5EF4-FFF2-40B4-BE49-F238E27FC236}">
              <a16:creationId xmlns:a16="http://schemas.microsoft.com/office/drawing/2014/main" id="{A7DBEDC7-458D-49BD-9470-B30C7E5B3DA1}"/>
            </a:ext>
          </a:extLst>
        </xdr:cNvPr>
        <xdr:cNvPicPr>
          <a:picLocks noChangeAspect="1"/>
        </xdr:cNvPicPr>
      </xdr:nvPicPr>
      <xdr:blipFill>
        <a:blip xmlns:r="http://schemas.openxmlformats.org/officeDocument/2006/relationships" r:embed="rId33"/>
        <a:stretch>
          <a:fillRect/>
        </a:stretch>
      </xdr:blipFill>
      <xdr:spPr>
        <a:xfrm>
          <a:off x="4836431" y="20447730"/>
          <a:ext cx="3236834" cy="3196252"/>
        </a:xfrm>
        <a:prstGeom prst="rect">
          <a:avLst/>
        </a:prstGeom>
      </xdr:spPr>
    </xdr:pic>
    <xdr:clientData/>
  </xdr:twoCellAnchor>
  <xdr:twoCellAnchor>
    <xdr:from>
      <xdr:col>1</xdr:col>
      <xdr:colOff>360522</xdr:colOff>
      <xdr:row>151</xdr:row>
      <xdr:rowOff>105251</xdr:rowOff>
    </xdr:from>
    <xdr:to>
      <xdr:col>12</xdr:col>
      <xdr:colOff>361950</xdr:colOff>
      <xdr:row>178</xdr:row>
      <xdr:rowOff>38100</xdr:rowOff>
    </xdr:to>
    <xdr:sp macro="" textlink="">
      <xdr:nvSpPr>
        <xdr:cNvPr id="73" name="Rectangle: Rounded Corners 72">
          <a:extLst>
            <a:ext uri="{FF2B5EF4-FFF2-40B4-BE49-F238E27FC236}">
              <a16:creationId xmlns:a16="http://schemas.microsoft.com/office/drawing/2014/main" id="{5AAEA271-528D-4EFD-A04B-AD110C56FAD9}"/>
            </a:ext>
          </a:extLst>
        </xdr:cNvPr>
        <xdr:cNvSpPr/>
      </xdr:nvSpPr>
      <xdr:spPr>
        <a:xfrm>
          <a:off x="951072" y="28870751"/>
          <a:ext cx="6707028" cy="5076349"/>
        </a:xfrm>
        <a:prstGeom prst="roundRect">
          <a:avLst/>
        </a:prstGeom>
        <a:noFill/>
        <a:ln w="381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2</xdr:col>
      <xdr:colOff>151741</xdr:colOff>
      <xdr:row>198</xdr:row>
      <xdr:rowOff>71217</xdr:rowOff>
    </xdr:from>
    <xdr:to>
      <xdr:col>10</xdr:col>
      <xdr:colOff>32092</xdr:colOff>
      <xdr:row>214</xdr:row>
      <xdr:rowOff>47216</xdr:rowOff>
    </xdr:to>
    <xdr:pic>
      <xdr:nvPicPr>
        <xdr:cNvPr id="74" name="Picture 73">
          <a:extLst>
            <a:ext uri="{FF2B5EF4-FFF2-40B4-BE49-F238E27FC236}">
              <a16:creationId xmlns:a16="http://schemas.microsoft.com/office/drawing/2014/main" id="{102F3609-9342-4334-8C95-86B96F06A4E8}"/>
            </a:ext>
          </a:extLst>
        </xdr:cNvPr>
        <xdr:cNvPicPr>
          <a:picLocks noChangeAspect="1"/>
        </xdr:cNvPicPr>
      </xdr:nvPicPr>
      <xdr:blipFill>
        <a:blip xmlns:r="http://schemas.openxmlformats.org/officeDocument/2006/relationships" r:embed="rId34"/>
        <a:stretch>
          <a:fillRect/>
        </a:stretch>
      </xdr:blipFill>
      <xdr:spPr>
        <a:xfrm>
          <a:off x="1351891" y="37790217"/>
          <a:ext cx="4757151" cy="3023999"/>
        </a:xfrm>
        <a:prstGeom prst="rect">
          <a:avLst/>
        </a:prstGeom>
      </xdr:spPr>
    </xdr:pic>
    <xdr:clientData/>
  </xdr:twoCellAnchor>
  <xdr:twoCellAnchor editAs="oneCell">
    <xdr:from>
      <xdr:col>8</xdr:col>
      <xdr:colOff>25401</xdr:colOff>
      <xdr:row>373</xdr:row>
      <xdr:rowOff>80010</xdr:rowOff>
    </xdr:from>
    <xdr:to>
      <xdr:col>10</xdr:col>
      <xdr:colOff>243841</xdr:colOff>
      <xdr:row>380</xdr:row>
      <xdr:rowOff>129612</xdr:rowOff>
    </xdr:to>
    <xdr:pic>
      <xdr:nvPicPr>
        <xdr:cNvPr id="75" name="Picture 74">
          <a:extLst>
            <a:ext uri="{FF2B5EF4-FFF2-40B4-BE49-F238E27FC236}">
              <a16:creationId xmlns:a16="http://schemas.microsoft.com/office/drawing/2014/main" id="{B59D7491-ACE4-47D0-994D-0CFE4589EEDF}"/>
            </a:ext>
          </a:extLst>
        </xdr:cNvPr>
        <xdr:cNvPicPr>
          <a:picLocks noChangeAspect="1"/>
        </xdr:cNvPicPr>
      </xdr:nvPicPr>
      <xdr:blipFill>
        <a:blip xmlns:r="http://schemas.openxmlformats.org/officeDocument/2006/relationships" r:embed="rId35"/>
        <a:stretch>
          <a:fillRect/>
        </a:stretch>
      </xdr:blipFill>
      <xdr:spPr>
        <a:xfrm>
          <a:off x="4883151" y="71136510"/>
          <a:ext cx="1437640" cy="1383102"/>
        </a:xfrm>
        <a:prstGeom prst="rect">
          <a:avLst/>
        </a:prstGeom>
      </xdr:spPr>
    </xdr:pic>
    <xdr:clientData/>
  </xdr:twoCellAnchor>
  <xdr:twoCellAnchor>
    <xdr:from>
      <xdr:col>2</xdr:col>
      <xdr:colOff>231531</xdr:colOff>
      <xdr:row>385</xdr:row>
      <xdr:rowOff>26572</xdr:rowOff>
    </xdr:from>
    <xdr:to>
      <xdr:col>12</xdr:col>
      <xdr:colOff>523630</xdr:colOff>
      <xdr:row>387</xdr:row>
      <xdr:rowOff>123092</xdr:rowOff>
    </xdr:to>
    <xdr:sp macro="" textlink="">
      <xdr:nvSpPr>
        <xdr:cNvPr id="76" name="TextBox 75">
          <a:extLst>
            <a:ext uri="{FF2B5EF4-FFF2-40B4-BE49-F238E27FC236}">
              <a16:creationId xmlns:a16="http://schemas.microsoft.com/office/drawing/2014/main" id="{7B7F4B6F-E03C-45A3-9AC2-09BA2E30444A}"/>
            </a:ext>
          </a:extLst>
        </xdr:cNvPr>
        <xdr:cNvSpPr txBox="1"/>
      </xdr:nvSpPr>
      <xdr:spPr>
        <a:xfrm>
          <a:off x="1431681" y="73369072"/>
          <a:ext cx="6388099" cy="47752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b="1">
              <a:solidFill>
                <a:schemeClr val="dk1"/>
              </a:solidFill>
              <a:effectLst/>
              <a:latin typeface="+mn-lt"/>
              <a:ea typeface="+mn-ea"/>
              <a:cs typeface="+mn-cs"/>
            </a:rPr>
            <a:t>Figure Exercise 4‑3 ‑</a:t>
          </a:r>
          <a:r>
            <a:rPr lang="en-US" sz="1100">
              <a:solidFill>
                <a:schemeClr val="dk1"/>
              </a:solidFill>
              <a:effectLst/>
              <a:latin typeface="+mn-lt"/>
              <a:ea typeface="+mn-ea"/>
              <a:cs typeface="+mn-cs"/>
            </a:rPr>
            <a:t> Summary of a) the Darcy and point velocity analyses given b) the listed x-y locations of the wells.</a:t>
          </a:r>
        </a:p>
        <a:p>
          <a:endParaRPr 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29</xdr:col>
      <xdr:colOff>39511</xdr:colOff>
      <xdr:row>40</xdr:row>
      <xdr:rowOff>63702</xdr:rowOff>
    </xdr:from>
    <xdr:to>
      <xdr:col>30</xdr:col>
      <xdr:colOff>51606</xdr:colOff>
      <xdr:row>41</xdr:row>
      <xdr:rowOff>99987</xdr:rowOff>
    </xdr:to>
    <xdr:sp macro="" textlink="">
      <xdr:nvSpPr>
        <xdr:cNvPr id="660" name="Rectangle 659">
          <a:extLst>
            <a:ext uri="{FF2B5EF4-FFF2-40B4-BE49-F238E27FC236}">
              <a16:creationId xmlns:a16="http://schemas.microsoft.com/office/drawing/2014/main" id="{00000000-0008-0000-0100-000094020000}"/>
            </a:ext>
          </a:extLst>
        </xdr:cNvPr>
        <xdr:cNvSpPr/>
      </xdr:nvSpPr>
      <xdr:spPr>
        <a:xfrm>
          <a:off x="8469892" y="7361162"/>
          <a:ext cx="201587" cy="217714"/>
        </a:xfrm>
        <a:prstGeom prst="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US" sz="1100"/>
        </a:p>
      </xdr:txBody>
    </xdr:sp>
    <xdr:clientData/>
  </xdr:twoCellAnchor>
  <xdr:twoCellAnchor>
    <xdr:from>
      <xdr:col>30</xdr:col>
      <xdr:colOff>60476</xdr:colOff>
      <xdr:row>35</xdr:row>
      <xdr:rowOff>1</xdr:rowOff>
    </xdr:from>
    <xdr:to>
      <xdr:col>31</xdr:col>
      <xdr:colOff>72571</xdr:colOff>
      <xdr:row>36</xdr:row>
      <xdr:rowOff>20159</xdr:rowOff>
    </xdr:to>
    <xdr:sp macro="" textlink="">
      <xdr:nvSpPr>
        <xdr:cNvPr id="566" name="Rectangle 565">
          <a:extLst>
            <a:ext uri="{FF2B5EF4-FFF2-40B4-BE49-F238E27FC236}">
              <a16:creationId xmlns:a16="http://schemas.microsoft.com/office/drawing/2014/main" id="{00000000-0008-0000-0100-000036020000}"/>
            </a:ext>
          </a:extLst>
        </xdr:cNvPr>
        <xdr:cNvSpPr/>
      </xdr:nvSpPr>
      <xdr:spPr>
        <a:xfrm>
          <a:off x="8680349" y="6374191"/>
          <a:ext cx="201587" cy="217714"/>
        </a:xfrm>
        <a:prstGeom prst="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25</xdr:col>
      <xdr:colOff>83862</xdr:colOff>
      <xdr:row>239</xdr:row>
      <xdr:rowOff>115747</xdr:rowOff>
    </xdr:from>
    <xdr:to>
      <xdr:col>39</xdr:col>
      <xdr:colOff>57873</xdr:colOff>
      <xdr:row>248</xdr:row>
      <xdr:rowOff>115749</xdr:rowOff>
    </xdr:to>
    <xdr:pic>
      <xdr:nvPicPr>
        <xdr:cNvPr id="629" name="Picture 628">
          <a:extLst>
            <a:ext uri="{FF2B5EF4-FFF2-40B4-BE49-F238E27FC236}">
              <a16:creationId xmlns:a16="http://schemas.microsoft.com/office/drawing/2014/main" id="{00000000-0008-0000-0100-000075020000}"/>
            </a:ext>
          </a:extLst>
        </xdr:cNvPr>
        <xdr:cNvPicPr>
          <a:picLocks noChangeAspect="1"/>
        </xdr:cNvPicPr>
      </xdr:nvPicPr>
      <xdr:blipFill>
        <a:blip xmlns:r="http://schemas.openxmlformats.org/officeDocument/2006/relationships" r:embed="rId1"/>
        <a:stretch>
          <a:fillRect/>
        </a:stretch>
      </xdr:blipFill>
      <xdr:spPr>
        <a:xfrm>
          <a:off x="7809963" y="31020152"/>
          <a:ext cx="2674771" cy="1649393"/>
        </a:xfrm>
        <a:prstGeom prst="rect">
          <a:avLst/>
        </a:prstGeom>
      </xdr:spPr>
    </xdr:pic>
    <xdr:clientData/>
  </xdr:twoCellAnchor>
  <xdr:twoCellAnchor editAs="oneCell">
    <xdr:from>
      <xdr:col>25</xdr:col>
      <xdr:colOff>4481</xdr:colOff>
      <xdr:row>22</xdr:row>
      <xdr:rowOff>0</xdr:rowOff>
    </xdr:from>
    <xdr:to>
      <xdr:col>27</xdr:col>
      <xdr:colOff>31377</xdr:colOff>
      <xdr:row>24</xdr:row>
      <xdr:rowOff>12102</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2"/>
        <a:stretch>
          <a:fillRect/>
        </a:stretch>
      </xdr:blipFill>
      <xdr:spPr>
        <a:xfrm>
          <a:off x="7700681" y="3482340"/>
          <a:ext cx="407896" cy="377862"/>
        </a:xfrm>
        <a:prstGeom prst="rect">
          <a:avLst/>
        </a:prstGeom>
      </xdr:spPr>
    </xdr:pic>
    <xdr:clientData/>
  </xdr:twoCellAnchor>
  <xdr:twoCellAnchor editAs="oneCell">
    <xdr:from>
      <xdr:col>27</xdr:col>
      <xdr:colOff>4481</xdr:colOff>
      <xdr:row>22</xdr:row>
      <xdr:rowOff>0</xdr:rowOff>
    </xdr:from>
    <xdr:to>
      <xdr:col>29</xdr:col>
      <xdr:colOff>31376</xdr:colOff>
      <xdr:row>24</xdr:row>
      <xdr:rowOff>12102</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a:stretch>
          <a:fillRect/>
        </a:stretch>
      </xdr:blipFill>
      <xdr:spPr>
        <a:xfrm>
          <a:off x="8081681" y="3482340"/>
          <a:ext cx="407895" cy="377862"/>
        </a:xfrm>
        <a:prstGeom prst="rect">
          <a:avLst/>
        </a:prstGeom>
      </xdr:spPr>
    </xdr:pic>
    <xdr:clientData/>
  </xdr:twoCellAnchor>
  <xdr:twoCellAnchor editAs="oneCell">
    <xdr:from>
      <xdr:col>29</xdr:col>
      <xdr:colOff>4481</xdr:colOff>
      <xdr:row>22</xdr:row>
      <xdr:rowOff>0</xdr:rowOff>
    </xdr:from>
    <xdr:to>
      <xdr:col>31</xdr:col>
      <xdr:colOff>31379</xdr:colOff>
      <xdr:row>24</xdr:row>
      <xdr:rowOff>12102</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2"/>
        <a:stretch>
          <a:fillRect/>
        </a:stretch>
      </xdr:blipFill>
      <xdr:spPr>
        <a:xfrm>
          <a:off x="8462681" y="3482340"/>
          <a:ext cx="407898" cy="377862"/>
        </a:xfrm>
        <a:prstGeom prst="rect">
          <a:avLst/>
        </a:prstGeom>
      </xdr:spPr>
    </xdr:pic>
    <xdr:clientData/>
  </xdr:twoCellAnchor>
  <xdr:twoCellAnchor editAs="oneCell">
    <xdr:from>
      <xdr:col>30</xdr:col>
      <xdr:colOff>179293</xdr:colOff>
      <xdr:row>22</xdr:row>
      <xdr:rowOff>0</xdr:rowOff>
    </xdr:from>
    <xdr:to>
      <xdr:col>33</xdr:col>
      <xdr:colOff>13449</xdr:colOff>
      <xdr:row>24</xdr:row>
      <xdr:rowOff>12102</xdr:rowOff>
    </xdr:to>
    <xdr:pic>
      <xdr:nvPicPr>
        <xdr:cNvPr id="5" name="Picture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2"/>
        <a:stretch>
          <a:fillRect/>
        </a:stretch>
      </xdr:blipFill>
      <xdr:spPr>
        <a:xfrm>
          <a:off x="8827993" y="3482340"/>
          <a:ext cx="405656" cy="377862"/>
        </a:xfrm>
        <a:prstGeom prst="rect">
          <a:avLst/>
        </a:prstGeom>
      </xdr:spPr>
    </xdr:pic>
    <xdr:clientData/>
  </xdr:twoCellAnchor>
  <xdr:twoCellAnchor editAs="oneCell">
    <xdr:from>
      <xdr:col>32</xdr:col>
      <xdr:colOff>179293</xdr:colOff>
      <xdr:row>22</xdr:row>
      <xdr:rowOff>0</xdr:rowOff>
    </xdr:from>
    <xdr:to>
      <xdr:col>35</xdr:col>
      <xdr:colOff>13447</xdr:colOff>
      <xdr:row>24</xdr:row>
      <xdr:rowOff>12102</xdr:rowOff>
    </xdr:to>
    <xdr:pic>
      <xdr:nvPicPr>
        <xdr:cNvPr id="6" name="Picture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2"/>
        <a:stretch>
          <a:fillRect/>
        </a:stretch>
      </xdr:blipFill>
      <xdr:spPr>
        <a:xfrm>
          <a:off x="9208993" y="3482340"/>
          <a:ext cx="405654" cy="377862"/>
        </a:xfrm>
        <a:prstGeom prst="rect">
          <a:avLst/>
        </a:prstGeom>
      </xdr:spPr>
    </xdr:pic>
    <xdr:clientData/>
  </xdr:twoCellAnchor>
  <xdr:twoCellAnchor editAs="oneCell">
    <xdr:from>
      <xdr:col>34</xdr:col>
      <xdr:colOff>179293</xdr:colOff>
      <xdr:row>22</xdr:row>
      <xdr:rowOff>0</xdr:rowOff>
    </xdr:from>
    <xdr:to>
      <xdr:col>37</xdr:col>
      <xdr:colOff>13449</xdr:colOff>
      <xdr:row>24</xdr:row>
      <xdr:rowOff>12102</xdr:rowOff>
    </xdr:to>
    <xdr:pic>
      <xdr:nvPicPr>
        <xdr:cNvPr id="7" name="Picture 6">
          <a:extLst>
            <a:ext uri="{FF2B5EF4-FFF2-40B4-BE49-F238E27FC236}">
              <a16:creationId xmlns:a16="http://schemas.microsoft.com/office/drawing/2014/main" id="{00000000-0008-0000-0100-000007000000}"/>
            </a:ext>
          </a:extLst>
        </xdr:cNvPr>
        <xdr:cNvPicPr>
          <a:picLocks noChangeAspect="1"/>
        </xdr:cNvPicPr>
      </xdr:nvPicPr>
      <xdr:blipFill>
        <a:blip xmlns:r="http://schemas.openxmlformats.org/officeDocument/2006/relationships" r:embed="rId2"/>
        <a:stretch>
          <a:fillRect/>
        </a:stretch>
      </xdr:blipFill>
      <xdr:spPr>
        <a:xfrm>
          <a:off x="9589993" y="3482340"/>
          <a:ext cx="405656" cy="377862"/>
        </a:xfrm>
        <a:prstGeom prst="rect">
          <a:avLst/>
        </a:prstGeom>
      </xdr:spPr>
    </xdr:pic>
    <xdr:clientData/>
  </xdr:twoCellAnchor>
  <xdr:twoCellAnchor editAs="oneCell">
    <xdr:from>
      <xdr:col>36</xdr:col>
      <xdr:colOff>174809</xdr:colOff>
      <xdr:row>22</xdr:row>
      <xdr:rowOff>0</xdr:rowOff>
    </xdr:from>
    <xdr:to>
      <xdr:col>39</xdr:col>
      <xdr:colOff>8965</xdr:colOff>
      <xdr:row>24</xdr:row>
      <xdr:rowOff>12102</xdr:rowOff>
    </xdr:to>
    <xdr:pic>
      <xdr:nvPicPr>
        <xdr:cNvPr id="8" name="Picture 7">
          <a:extLst>
            <a:ext uri="{FF2B5EF4-FFF2-40B4-BE49-F238E27FC236}">
              <a16:creationId xmlns:a16="http://schemas.microsoft.com/office/drawing/2014/main" id="{00000000-0008-0000-0100-000008000000}"/>
            </a:ext>
          </a:extLst>
        </xdr:cNvPr>
        <xdr:cNvPicPr>
          <a:picLocks noChangeAspect="1"/>
        </xdr:cNvPicPr>
      </xdr:nvPicPr>
      <xdr:blipFill>
        <a:blip xmlns:r="http://schemas.openxmlformats.org/officeDocument/2006/relationships" r:embed="rId2"/>
        <a:stretch>
          <a:fillRect/>
        </a:stretch>
      </xdr:blipFill>
      <xdr:spPr>
        <a:xfrm>
          <a:off x="9966509" y="3482340"/>
          <a:ext cx="405656" cy="377862"/>
        </a:xfrm>
        <a:prstGeom prst="rect">
          <a:avLst/>
        </a:prstGeom>
      </xdr:spPr>
    </xdr:pic>
    <xdr:clientData/>
  </xdr:twoCellAnchor>
  <xdr:twoCellAnchor editAs="oneCell">
    <xdr:from>
      <xdr:col>38</xdr:col>
      <xdr:colOff>174809</xdr:colOff>
      <xdr:row>22</xdr:row>
      <xdr:rowOff>0</xdr:rowOff>
    </xdr:from>
    <xdr:to>
      <xdr:col>41</xdr:col>
      <xdr:colOff>8964</xdr:colOff>
      <xdr:row>24</xdr:row>
      <xdr:rowOff>12102</xdr:rowOff>
    </xdr:to>
    <xdr:pic>
      <xdr:nvPicPr>
        <xdr:cNvPr id="9" name="Picture 8">
          <a:extLst>
            <a:ext uri="{FF2B5EF4-FFF2-40B4-BE49-F238E27FC236}">
              <a16:creationId xmlns:a16="http://schemas.microsoft.com/office/drawing/2014/main" id="{00000000-0008-0000-0100-000009000000}"/>
            </a:ext>
          </a:extLst>
        </xdr:cNvPr>
        <xdr:cNvPicPr>
          <a:picLocks noChangeAspect="1"/>
        </xdr:cNvPicPr>
      </xdr:nvPicPr>
      <xdr:blipFill>
        <a:blip xmlns:r="http://schemas.openxmlformats.org/officeDocument/2006/relationships" r:embed="rId2"/>
        <a:stretch>
          <a:fillRect/>
        </a:stretch>
      </xdr:blipFill>
      <xdr:spPr>
        <a:xfrm>
          <a:off x="10347509" y="3482340"/>
          <a:ext cx="405655" cy="377862"/>
        </a:xfrm>
        <a:prstGeom prst="rect">
          <a:avLst/>
        </a:prstGeom>
      </xdr:spPr>
    </xdr:pic>
    <xdr:clientData/>
  </xdr:twoCellAnchor>
  <xdr:twoCellAnchor editAs="oneCell">
    <xdr:from>
      <xdr:col>40</xdr:col>
      <xdr:colOff>174809</xdr:colOff>
      <xdr:row>22</xdr:row>
      <xdr:rowOff>0</xdr:rowOff>
    </xdr:from>
    <xdr:to>
      <xdr:col>43</xdr:col>
      <xdr:colOff>8965</xdr:colOff>
      <xdr:row>24</xdr:row>
      <xdr:rowOff>12102</xdr:rowOff>
    </xdr:to>
    <xdr:pic>
      <xdr:nvPicPr>
        <xdr:cNvPr id="10" name="Picture 9">
          <a:extLst>
            <a:ext uri="{FF2B5EF4-FFF2-40B4-BE49-F238E27FC236}">
              <a16:creationId xmlns:a16="http://schemas.microsoft.com/office/drawing/2014/main" id="{00000000-0008-0000-0100-00000A000000}"/>
            </a:ext>
          </a:extLst>
        </xdr:cNvPr>
        <xdr:cNvPicPr>
          <a:picLocks noChangeAspect="1"/>
        </xdr:cNvPicPr>
      </xdr:nvPicPr>
      <xdr:blipFill>
        <a:blip xmlns:r="http://schemas.openxmlformats.org/officeDocument/2006/relationships" r:embed="rId2"/>
        <a:stretch>
          <a:fillRect/>
        </a:stretch>
      </xdr:blipFill>
      <xdr:spPr>
        <a:xfrm>
          <a:off x="10728509" y="3482340"/>
          <a:ext cx="405656" cy="377862"/>
        </a:xfrm>
        <a:prstGeom prst="rect">
          <a:avLst/>
        </a:prstGeom>
      </xdr:spPr>
    </xdr:pic>
    <xdr:clientData/>
  </xdr:twoCellAnchor>
  <xdr:twoCellAnchor editAs="oneCell">
    <xdr:from>
      <xdr:col>25</xdr:col>
      <xdr:colOff>4481</xdr:colOff>
      <xdr:row>19</xdr:row>
      <xdr:rowOff>174812</xdr:rowOff>
    </xdr:from>
    <xdr:to>
      <xdr:col>27</xdr:col>
      <xdr:colOff>31377</xdr:colOff>
      <xdr:row>22</xdr:row>
      <xdr:rowOff>4483</xdr:rowOff>
    </xdr:to>
    <xdr:pic>
      <xdr:nvPicPr>
        <xdr:cNvPr id="11" name="Picture 10">
          <a:extLst>
            <a:ext uri="{FF2B5EF4-FFF2-40B4-BE49-F238E27FC236}">
              <a16:creationId xmlns:a16="http://schemas.microsoft.com/office/drawing/2014/main" id="{00000000-0008-0000-0100-00000B000000}"/>
            </a:ext>
          </a:extLst>
        </xdr:cNvPr>
        <xdr:cNvPicPr>
          <a:picLocks noChangeAspect="1"/>
        </xdr:cNvPicPr>
      </xdr:nvPicPr>
      <xdr:blipFill>
        <a:blip xmlns:r="http://schemas.openxmlformats.org/officeDocument/2006/relationships" r:embed="rId2"/>
        <a:stretch>
          <a:fillRect/>
        </a:stretch>
      </xdr:blipFill>
      <xdr:spPr>
        <a:xfrm>
          <a:off x="7700681" y="3108512"/>
          <a:ext cx="407896" cy="378311"/>
        </a:xfrm>
        <a:prstGeom prst="rect">
          <a:avLst/>
        </a:prstGeom>
      </xdr:spPr>
    </xdr:pic>
    <xdr:clientData/>
  </xdr:twoCellAnchor>
  <xdr:twoCellAnchor editAs="oneCell">
    <xdr:from>
      <xdr:col>27</xdr:col>
      <xdr:colOff>4481</xdr:colOff>
      <xdr:row>19</xdr:row>
      <xdr:rowOff>174812</xdr:rowOff>
    </xdr:from>
    <xdr:to>
      <xdr:col>29</xdr:col>
      <xdr:colOff>31376</xdr:colOff>
      <xdr:row>22</xdr:row>
      <xdr:rowOff>4483</xdr:rowOff>
    </xdr:to>
    <xdr:pic>
      <xdr:nvPicPr>
        <xdr:cNvPr id="12" name="Picture 11">
          <a:extLst>
            <a:ext uri="{FF2B5EF4-FFF2-40B4-BE49-F238E27FC236}">
              <a16:creationId xmlns:a16="http://schemas.microsoft.com/office/drawing/2014/main" id="{00000000-0008-0000-0100-00000C000000}"/>
            </a:ext>
          </a:extLst>
        </xdr:cNvPr>
        <xdr:cNvPicPr>
          <a:picLocks noChangeAspect="1"/>
        </xdr:cNvPicPr>
      </xdr:nvPicPr>
      <xdr:blipFill>
        <a:blip xmlns:r="http://schemas.openxmlformats.org/officeDocument/2006/relationships" r:embed="rId2"/>
        <a:stretch>
          <a:fillRect/>
        </a:stretch>
      </xdr:blipFill>
      <xdr:spPr>
        <a:xfrm>
          <a:off x="8081681" y="3108512"/>
          <a:ext cx="407895" cy="378311"/>
        </a:xfrm>
        <a:prstGeom prst="rect">
          <a:avLst/>
        </a:prstGeom>
      </xdr:spPr>
    </xdr:pic>
    <xdr:clientData/>
  </xdr:twoCellAnchor>
  <xdr:twoCellAnchor editAs="oneCell">
    <xdr:from>
      <xdr:col>29</xdr:col>
      <xdr:colOff>4481</xdr:colOff>
      <xdr:row>19</xdr:row>
      <xdr:rowOff>174812</xdr:rowOff>
    </xdr:from>
    <xdr:to>
      <xdr:col>31</xdr:col>
      <xdr:colOff>31379</xdr:colOff>
      <xdr:row>22</xdr:row>
      <xdr:rowOff>4483</xdr:rowOff>
    </xdr:to>
    <xdr:pic>
      <xdr:nvPicPr>
        <xdr:cNvPr id="13" name="Picture 12">
          <a:extLst>
            <a:ext uri="{FF2B5EF4-FFF2-40B4-BE49-F238E27FC236}">
              <a16:creationId xmlns:a16="http://schemas.microsoft.com/office/drawing/2014/main" id="{00000000-0008-0000-0100-00000D000000}"/>
            </a:ext>
          </a:extLst>
        </xdr:cNvPr>
        <xdr:cNvPicPr>
          <a:picLocks noChangeAspect="1"/>
        </xdr:cNvPicPr>
      </xdr:nvPicPr>
      <xdr:blipFill>
        <a:blip xmlns:r="http://schemas.openxmlformats.org/officeDocument/2006/relationships" r:embed="rId2"/>
        <a:stretch>
          <a:fillRect/>
        </a:stretch>
      </xdr:blipFill>
      <xdr:spPr>
        <a:xfrm>
          <a:off x="8462681" y="3108512"/>
          <a:ext cx="407898" cy="378311"/>
        </a:xfrm>
        <a:prstGeom prst="rect">
          <a:avLst/>
        </a:prstGeom>
      </xdr:spPr>
    </xdr:pic>
    <xdr:clientData/>
  </xdr:twoCellAnchor>
  <xdr:twoCellAnchor editAs="oneCell">
    <xdr:from>
      <xdr:col>30</xdr:col>
      <xdr:colOff>179293</xdr:colOff>
      <xdr:row>19</xdr:row>
      <xdr:rowOff>174812</xdr:rowOff>
    </xdr:from>
    <xdr:to>
      <xdr:col>33</xdr:col>
      <xdr:colOff>13449</xdr:colOff>
      <xdr:row>22</xdr:row>
      <xdr:rowOff>4483</xdr:rowOff>
    </xdr:to>
    <xdr:pic>
      <xdr:nvPicPr>
        <xdr:cNvPr id="14" name="Picture 13">
          <a:extLst>
            <a:ext uri="{FF2B5EF4-FFF2-40B4-BE49-F238E27FC236}">
              <a16:creationId xmlns:a16="http://schemas.microsoft.com/office/drawing/2014/main" id="{00000000-0008-0000-0100-00000E000000}"/>
            </a:ext>
          </a:extLst>
        </xdr:cNvPr>
        <xdr:cNvPicPr>
          <a:picLocks noChangeAspect="1"/>
        </xdr:cNvPicPr>
      </xdr:nvPicPr>
      <xdr:blipFill>
        <a:blip xmlns:r="http://schemas.openxmlformats.org/officeDocument/2006/relationships" r:embed="rId2"/>
        <a:stretch>
          <a:fillRect/>
        </a:stretch>
      </xdr:blipFill>
      <xdr:spPr>
        <a:xfrm>
          <a:off x="8827993" y="3108512"/>
          <a:ext cx="405656" cy="378311"/>
        </a:xfrm>
        <a:prstGeom prst="rect">
          <a:avLst/>
        </a:prstGeom>
      </xdr:spPr>
    </xdr:pic>
    <xdr:clientData/>
  </xdr:twoCellAnchor>
  <xdr:twoCellAnchor editAs="oneCell">
    <xdr:from>
      <xdr:col>32</xdr:col>
      <xdr:colOff>179293</xdr:colOff>
      <xdr:row>19</xdr:row>
      <xdr:rowOff>174812</xdr:rowOff>
    </xdr:from>
    <xdr:to>
      <xdr:col>35</xdr:col>
      <xdr:colOff>13447</xdr:colOff>
      <xdr:row>22</xdr:row>
      <xdr:rowOff>4483</xdr:rowOff>
    </xdr:to>
    <xdr:pic>
      <xdr:nvPicPr>
        <xdr:cNvPr id="15" name="Picture 14">
          <a:extLst>
            <a:ext uri="{FF2B5EF4-FFF2-40B4-BE49-F238E27FC236}">
              <a16:creationId xmlns:a16="http://schemas.microsoft.com/office/drawing/2014/main" id="{00000000-0008-0000-0100-00000F000000}"/>
            </a:ext>
          </a:extLst>
        </xdr:cNvPr>
        <xdr:cNvPicPr>
          <a:picLocks noChangeAspect="1"/>
        </xdr:cNvPicPr>
      </xdr:nvPicPr>
      <xdr:blipFill>
        <a:blip xmlns:r="http://schemas.openxmlformats.org/officeDocument/2006/relationships" r:embed="rId2"/>
        <a:stretch>
          <a:fillRect/>
        </a:stretch>
      </xdr:blipFill>
      <xdr:spPr>
        <a:xfrm>
          <a:off x="9208993" y="3108512"/>
          <a:ext cx="405654" cy="378311"/>
        </a:xfrm>
        <a:prstGeom prst="rect">
          <a:avLst/>
        </a:prstGeom>
      </xdr:spPr>
    </xdr:pic>
    <xdr:clientData/>
  </xdr:twoCellAnchor>
  <xdr:twoCellAnchor editAs="oneCell">
    <xdr:from>
      <xdr:col>34</xdr:col>
      <xdr:colOff>179293</xdr:colOff>
      <xdr:row>19</xdr:row>
      <xdr:rowOff>174812</xdr:rowOff>
    </xdr:from>
    <xdr:to>
      <xdr:col>37</xdr:col>
      <xdr:colOff>13449</xdr:colOff>
      <xdr:row>22</xdr:row>
      <xdr:rowOff>4483</xdr:rowOff>
    </xdr:to>
    <xdr:pic>
      <xdr:nvPicPr>
        <xdr:cNvPr id="16" name="Picture 15">
          <a:extLst>
            <a:ext uri="{FF2B5EF4-FFF2-40B4-BE49-F238E27FC236}">
              <a16:creationId xmlns:a16="http://schemas.microsoft.com/office/drawing/2014/main" id="{00000000-0008-0000-0100-000010000000}"/>
            </a:ext>
          </a:extLst>
        </xdr:cNvPr>
        <xdr:cNvPicPr>
          <a:picLocks noChangeAspect="1"/>
        </xdr:cNvPicPr>
      </xdr:nvPicPr>
      <xdr:blipFill>
        <a:blip xmlns:r="http://schemas.openxmlformats.org/officeDocument/2006/relationships" r:embed="rId2"/>
        <a:stretch>
          <a:fillRect/>
        </a:stretch>
      </xdr:blipFill>
      <xdr:spPr>
        <a:xfrm>
          <a:off x="9589993" y="3108512"/>
          <a:ext cx="405656" cy="378311"/>
        </a:xfrm>
        <a:prstGeom prst="rect">
          <a:avLst/>
        </a:prstGeom>
      </xdr:spPr>
    </xdr:pic>
    <xdr:clientData/>
  </xdr:twoCellAnchor>
  <xdr:twoCellAnchor editAs="oneCell">
    <xdr:from>
      <xdr:col>36</xdr:col>
      <xdr:colOff>174809</xdr:colOff>
      <xdr:row>19</xdr:row>
      <xdr:rowOff>174812</xdr:rowOff>
    </xdr:from>
    <xdr:to>
      <xdr:col>39</xdr:col>
      <xdr:colOff>8965</xdr:colOff>
      <xdr:row>22</xdr:row>
      <xdr:rowOff>4483</xdr:rowOff>
    </xdr:to>
    <xdr:pic>
      <xdr:nvPicPr>
        <xdr:cNvPr id="17" name="Picture 16">
          <a:extLst>
            <a:ext uri="{FF2B5EF4-FFF2-40B4-BE49-F238E27FC236}">
              <a16:creationId xmlns:a16="http://schemas.microsoft.com/office/drawing/2014/main" id="{00000000-0008-0000-0100-000011000000}"/>
            </a:ext>
          </a:extLst>
        </xdr:cNvPr>
        <xdr:cNvPicPr>
          <a:picLocks noChangeAspect="1"/>
        </xdr:cNvPicPr>
      </xdr:nvPicPr>
      <xdr:blipFill>
        <a:blip xmlns:r="http://schemas.openxmlformats.org/officeDocument/2006/relationships" r:embed="rId2"/>
        <a:stretch>
          <a:fillRect/>
        </a:stretch>
      </xdr:blipFill>
      <xdr:spPr>
        <a:xfrm>
          <a:off x="9966509" y="3108512"/>
          <a:ext cx="405656" cy="378311"/>
        </a:xfrm>
        <a:prstGeom prst="rect">
          <a:avLst/>
        </a:prstGeom>
      </xdr:spPr>
    </xdr:pic>
    <xdr:clientData/>
  </xdr:twoCellAnchor>
  <xdr:twoCellAnchor editAs="oneCell">
    <xdr:from>
      <xdr:col>38</xdr:col>
      <xdr:colOff>174809</xdr:colOff>
      <xdr:row>19</xdr:row>
      <xdr:rowOff>174812</xdr:rowOff>
    </xdr:from>
    <xdr:to>
      <xdr:col>41</xdr:col>
      <xdr:colOff>8964</xdr:colOff>
      <xdr:row>22</xdr:row>
      <xdr:rowOff>4483</xdr:rowOff>
    </xdr:to>
    <xdr:pic>
      <xdr:nvPicPr>
        <xdr:cNvPr id="18" name="Picture 17">
          <a:extLst>
            <a:ext uri="{FF2B5EF4-FFF2-40B4-BE49-F238E27FC236}">
              <a16:creationId xmlns:a16="http://schemas.microsoft.com/office/drawing/2014/main" id="{00000000-0008-0000-0100-000012000000}"/>
            </a:ext>
          </a:extLst>
        </xdr:cNvPr>
        <xdr:cNvPicPr>
          <a:picLocks noChangeAspect="1"/>
        </xdr:cNvPicPr>
      </xdr:nvPicPr>
      <xdr:blipFill>
        <a:blip xmlns:r="http://schemas.openxmlformats.org/officeDocument/2006/relationships" r:embed="rId2"/>
        <a:stretch>
          <a:fillRect/>
        </a:stretch>
      </xdr:blipFill>
      <xdr:spPr>
        <a:xfrm>
          <a:off x="10347509" y="3108512"/>
          <a:ext cx="405655" cy="378311"/>
        </a:xfrm>
        <a:prstGeom prst="rect">
          <a:avLst/>
        </a:prstGeom>
      </xdr:spPr>
    </xdr:pic>
    <xdr:clientData/>
  </xdr:twoCellAnchor>
  <xdr:twoCellAnchor editAs="oneCell">
    <xdr:from>
      <xdr:col>40</xdr:col>
      <xdr:colOff>174809</xdr:colOff>
      <xdr:row>19</xdr:row>
      <xdr:rowOff>174812</xdr:rowOff>
    </xdr:from>
    <xdr:to>
      <xdr:col>43</xdr:col>
      <xdr:colOff>8965</xdr:colOff>
      <xdr:row>22</xdr:row>
      <xdr:rowOff>4483</xdr:rowOff>
    </xdr:to>
    <xdr:pic>
      <xdr:nvPicPr>
        <xdr:cNvPr id="19" name="Picture 18">
          <a:extLst>
            <a:ext uri="{FF2B5EF4-FFF2-40B4-BE49-F238E27FC236}">
              <a16:creationId xmlns:a16="http://schemas.microsoft.com/office/drawing/2014/main" id="{00000000-0008-0000-0100-000013000000}"/>
            </a:ext>
          </a:extLst>
        </xdr:cNvPr>
        <xdr:cNvPicPr>
          <a:picLocks noChangeAspect="1"/>
        </xdr:cNvPicPr>
      </xdr:nvPicPr>
      <xdr:blipFill>
        <a:blip xmlns:r="http://schemas.openxmlformats.org/officeDocument/2006/relationships" r:embed="rId2"/>
        <a:stretch>
          <a:fillRect/>
        </a:stretch>
      </xdr:blipFill>
      <xdr:spPr>
        <a:xfrm>
          <a:off x="10728509" y="3108512"/>
          <a:ext cx="405656" cy="378311"/>
        </a:xfrm>
        <a:prstGeom prst="rect">
          <a:avLst/>
        </a:prstGeom>
      </xdr:spPr>
    </xdr:pic>
    <xdr:clientData/>
  </xdr:twoCellAnchor>
  <xdr:twoCellAnchor editAs="oneCell">
    <xdr:from>
      <xdr:col>25</xdr:col>
      <xdr:colOff>4481</xdr:colOff>
      <xdr:row>17</xdr:row>
      <xdr:rowOff>170329</xdr:rowOff>
    </xdr:from>
    <xdr:to>
      <xdr:col>27</xdr:col>
      <xdr:colOff>31377</xdr:colOff>
      <xdr:row>20</xdr:row>
      <xdr:rowOff>2601</xdr:rowOff>
    </xdr:to>
    <xdr:pic>
      <xdr:nvPicPr>
        <xdr:cNvPr id="20" name="Picture 19">
          <a:extLst>
            <a:ext uri="{FF2B5EF4-FFF2-40B4-BE49-F238E27FC236}">
              <a16:creationId xmlns:a16="http://schemas.microsoft.com/office/drawing/2014/main" id="{00000000-0008-0000-0100-000014000000}"/>
            </a:ext>
          </a:extLst>
        </xdr:cNvPr>
        <xdr:cNvPicPr>
          <a:picLocks noChangeAspect="1"/>
        </xdr:cNvPicPr>
      </xdr:nvPicPr>
      <xdr:blipFill>
        <a:blip xmlns:r="http://schemas.openxmlformats.org/officeDocument/2006/relationships" r:embed="rId2"/>
        <a:stretch>
          <a:fillRect/>
        </a:stretch>
      </xdr:blipFill>
      <xdr:spPr>
        <a:xfrm>
          <a:off x="7700681" y="2738269"/>
          <a:ext cx="407896" cy="380912"/>
        </a:xfrm>
        <a:prstGeom prst="rect">
          <a:avLst/>
        </a:prstGeom>
      </xdr:spPr>
    </xdr:pic>
    <xdr:clientData/>
  </xdr:twoCellAnchor>
  <xdr:twoCellAnchor editAs="oneCell">
    <xdr:from>
      <xdr:col>27</xdr:col>
      <xdr:colOff>4481</xdr:colOff>
      <xdr:row>17</xdr:row>
      <xdr:rowOff>170329</xdr:rowOff>
    </xdr:from>
    <xdr:to>
      <xdr:col>29</xdr:col>
      <xdr:colOff>31376</xdr:colOff>
      <xdr:row>20</xdr:row>
      <xdr:rowOff>2601</xdr:rowOff>
    </xdr:to>
    <xdr:pic>
      <xdr:nvPicPr>
        <xdr:cNvPr id="21" name="Picture 20">
          <a:extLst>
            <a:ext uri="{FF2B5EF4-FFF2-40B4-BE49-F238E27FC236}">
              <a16:creationId xmlns:a16="http://schemas.microsoft.com/office/drawing/2014/main" id="{00000000-0008-0000-0100-000015000000}"/>
            </a:ext>
          </a:extLst>
        </xdr:cNvPr>
        <xdr:cNvPicPr>
          <a:picLocks noChangeAspect="1"/>
        </xdr:cNvPicPr>
      </xdr:nvPicPr>
      <xdr:blipFill>
        <a:blip xmlns:r="http://schemas.openxmlformats.org/officeDocument/2006/relationships" r:embed="rId2"/>
        <a:stretch>
          <a:fillRect/>
        </a:stretch>
      </xdr:blipFill>
      <xdr:spPr>
        <a:xfrm>
          <a:off x="8081681" y="2738269"/>
          <a:ext cx="407895" cy="380912"/>
        </a:xfrm>
        <a:prstGeom prst="rect">
          <a:avLst/>
        </a:prstGeom>
      </xdr:spPr>
    </xdr:pic>
    <xdr:clientData/>
  </xdr:twoCellAnchor>
  <xdr:twoCellAnchor editAs="oneCell">
    <xdr:from>
      <xdr:col>29</xdr:col>
      <xdr:colOff>4481</xdr:colOff>
      <xdr:row>17</xdr:row>
      <xdr:rowOff>170329</xdr:rowOff>
    </xdr:from>
    <xdr:to>
      <xdr:col>31</xdr:col>
      <xdr:colOff>31379</xdr:colOff>
      <xdr:row>20</xdr:row>
      <xdr:rowOff>2601</xdr:rowOff>
    </xdr:to>
    <xdr:pic>
      <xdr:nvPicPr>
        <xdr:cNvPr id="22" name="Picture 21">
          <a:extLst>
            <a:ext uri="{FF2B5EF4-FFF2-40B4-BE49-F238E27FC236}">
              <a16:creationId xmlns:a16="http://schemas.microsoft.com/office/drawing/2014/main" id="{00000000-0008-0000-0100-000016000000}"/>
            </a:ext>
          </a:extLst>
        </xdr:cNvPr>
        <xdr:cNvPicPr>
          <a:picLocks noChangeAspect="1"/>
        </xdr:cNvPicPr>
      </xdr:nvPicPr>
      <xdr:blipFill>
        <a:blip xmlns:r="http://schemas.openxmlformats.org/officeDocument/2006/relationships" r:embed="rId2"/>
        <a:stretch>
          <a:fillRect/>
        </a:stretch>
      </xdr:blipFill>
      <xdr:spPr>
        <a:xfrm>
          <a:off x="8462681" y="2738269"/>
          <a:ext cx="407898" cy="380912"/>
        </a:xfrm>
        <a:prstGeom prst="rect">
          <a:avLst/>
        </a:prstGeom>
      </xdr:spPr>
    </xdr:pic>
    <xdr:clientData/>
  </xdr:twoCellAnchor>
  <xdr:twoCellAnchor editAs="oneCell">
    <xdr:from>
      <xdr:col>30</xdr:col>
      <xdr:colOff>179293</xdr:colOff>
      <xdr:row>17</xdr:row>
      <xdr:rowOff>170329</xdr:rowOff>
    </xdr:from>
    <xdr:to>
      <xdr:col>33</xdr:col>
      <xdr:colOff>13449</xdr:colOff>
      <xdr:row>20</xdr:row>
      <xdr:rowOff>2601</xdr:rowOff>
    </xdr:to>
    <xdr:pic>
      <xdr:nvPicPr>
        <xdr:cNvPr id="23" name="Picture 22">
          <a:extLst>
            <a:ext uri="{FF2B5EF4-FFF2-40B4-BE49-F238E27FC236}">
              <a16:creationId xmlns:a16="http://schemas.microsoft.com/office/drawing/2014/main" id="{00000000-0008-0000-0100-000017000000}"/>
            </a:ext>
          </a:extLst>
        </xdr:cNvPr>
        <xdr:cNvPicPr>
          <a:picLocks noChangeAspect="1"/>
        </xdr:cNvPicPr>
      </xdr:nvPicPr>
      <xdr:blipFill>
        <a:blip xmlns:r="http://schemas.openxmlformats.org/officeDocument/2006/relationships" r:embed="rId2"/>
        <a:stretch>
          <a:fillRect/>
        </a:stretch>
      </xdr:blipFill>
      <xdr:spPr>
        <a:xfrm>
          <a:off x="8827993" y="2738269"/>
          <a:ext cx="405656" cy="380912"/>
        </a:xfrm>
        <a:prstGeom prst="rect">
          <a:avLst/>
        </a:prstGeom>
      </xdr:spPr>
    </xdr:pic>
    <xdr:clientData/>
  </xdr:twoCellAnchor>
  <xdr:twoCellAnchor editAs="oneCell">
    <xdr:from>
      <xdr:col>32</xdr:col>
      <xdr:colOff>179293</xdr:colOff>
      <xdr:row>17</xdr:row>
      <xdr:rowOff>170329</xdr:rowOff>
    </xdr:from>
    <xdr:to>
      <xdr:col>35</xdr:col>
      <xdr:colOff>13447</xdr:colOff>
      <xdr:row>20</xdr:row>
      <xdr:rowOff>2601</xdr:rowOff>
    </xdr:to>
    <xdr:pic>
      <xdr:nvPicPr>
        <xdr:cNvPr id="24" name="Picture 23">
          <a:extLst>
            <a:ext uri="{FF2B5EF4-FFF2-40B4-BE49-F238E27FC236}">
              <a16:creationId xmlns:a16="http://schemas.microsoft.com/office/drawing/2014/main" id="{00000000-0008-0000-0100-000018000000}"/>
            </a:ext>
          </a:extLst>
        </xdr:cNvPr>
        <xdr:cNvPicPr>
          <a:picLocks noChangeAspect="1"/>
        </xdr:cNvPicPr>
      </xdr:nvPicPr>
      <xdr:blipFill>
        <a:blip xmlns:r="http://schemas.openxmlformats.org/officeDocument/2006/relationships" r:embed="rId2"/>
        <a:stretch>
          <a:fillRect/>
        </a:stretch>
      </xdr:blipFill>
      <xdr:spPr>
        <a:xfrm>
          <a:off x="9208993" y="2738269"/>
          <a:ext cx="405654" cy="380912"/>
        </a:xfrm>
        <a:prstGeom prst="rect">
          <a:avLst/>
        </a:prstGeom>
      </xdr:spPr>
    </xdr:pic>
    <xdr:clientData/>
  </xdr:twoCellAnchor>
  <xdr:twoCellAnchor editAs="oneCell">
    <xdr:from>
      <xdr:col>34</xdr:col>
      <xdr:colOff>179293</xdr:colOff>
      <xdr:row>17</xdr:row>
      <xdr:rowOff>170329</xdr:rowOff>
    </xdr:from>
    <xdr:to>
      <xdr:col>37</xdr:col>
      <xdr:colOff>13449</xdr:colOff>
      <xdr:row>20</xdr:row>
      <xdr:rowOff>2601</xdr:rowOff>
    </xdr:to>
    <xdr:pic>
      <xdr:nvPicPr>
        <xdr:cNvPr id="25" name="Picture 24">
          <a:extLst>
            <a:ext uri="{FF2B5EF4-FFF2-40B4-BE49-F238E27FC236}">
              <a16:creationId xmlns:a16="http://schemas.microsoft.com/office/drawing/2014/main" id="{00000000-0008-0000-0100-000019000000}"/>
            </a:ext>
          </a:extLst>
        </xdr:cNvPr>
        <xdr:cNvPicPr>
          <a:picLocks noChangeAspect="1"/>
        </xdr:cNvPicPr>
      </xdr:nvPicPr>
      <xdr:blipFill>
        <a:blip xmlns:r="http://schemas.openxmlformats.org/officeDocument/2006/relationships" r:embed="rId2"/>
        <a:stretch>
          <a:fillRect/>
        </a:stretch>
      </xdr:blipFill>
      <xdr:spPr>
        <a:xfrm>
          <a:off x="9589993" y="2738269"/>
          <a:ext cx="405656" cy="380912"/>
        </a:xfrm>
        <a:prstGeom prst="rect">
          <a:avLst/>
        </a:prstGeom>
      </xdr:spPr>
    </xdr:pic>
    <xdr:clientData/>
  </xdr:twoCellAnchor>
  <xdr:twoCellAnchor editAs="oneCell">
    <xdr:from>
      <xdr:col>36</xdr:col>
      <xdr:colOff>174809</xdr:colOff>
      <xdr:row>17</xdr:row>
      <xdr:rowOff>170329</xdr:rowOff>
    </xdr:from>
    <xdr:to>
      <xdr:col>39</xdr:col>
      <xdr:colOff>8965</xdr:colOff>
      <xdr:row>20</xdr:row>
      <xdr:rowOff>2601</xdr:rowOff>
    </xdr:to>
    <xdr:pic>
      <xdr:nvPicPr>
        <xdr:cNvPr id="26" name="Picture 25">
          <a:extLst>
            <a:ext uri="{FF2B5EF4-FFF2-40B4-BE49-F238E27FC236}">
              <a16:creationId xmlns:a16="http://schemas.microsoft.com/office/drawing/2014/main" id="{00000000-0008-0000-0100-00001A000000}"/>
            </a:ext>
          </a:extLst>
        </xdr:cNvPr>
        <xdr:cNvPicPr>
          <a:picLocks noChangeAspect="1"/>
        </xdr:cNvPicPr>
      </xdr:nvPicPr>
      <xdr:blipFill>
        <a:blip xmlns:r="http://schemas.openxmlformats.org/officeDocument/2006/relationships" r:embed="rId2"/>
        <a:stretch>
          <a:fillRect/>
        </a:stretch>
      </xdr:blipFill>
      <xdr:spPr>
        <a:xfrm>
          <a:off x="9966509" y="2738269"/>
          <a:ext cx="405656" cy="380912"/>
        </a:xfrm>
        <a:prstGeom prst="rect">
          <a:avLst/>
        </a:prstGeom>
      </xdr:spPr>
    </xdr:pic>
    <xdr:clientData/>
  </xdr:twoCellAnchor>
  <xdr:twoCellAnchor editAs="oneCell">
    <xdr:from>
      <xdr:col>38</xdr:col>
      <xdr:colOff>174809</xdr:colOff>
      <xdr:row>17</xdr:row>
      <xdr:rowOff>170329</xdr:rowOff>
    </xdr:from>
    <xdr:to>
      <xdr:col>41</xdr:col>
      <xdr:colOff>8964</xdr:colOff>
      <xdr:row>20</xdr:row>
      <xdr:rowOff>2601</xdr:rowOff>
    </xdr:to>
    <xdr:pic>
      <xdr:nvPicPr>
        <xdr:cNvPr id="27" name="Picture 26">
          <a:extLst>
            <a:ext uri="{FF2B5EF4-FFF2-40B4-BE49-F238E27FC236}">
              <a16:creationId xmlns:a16="http://schemas.microsoft.com/office/drawing/2014/main" id="{00000000-0008-0000-0100-00001B000000}"/>
            </a:ext>
          </a:extLst>
        </xdr:cNvPr>
        <xdr:cNvPicPr>
          <a:picLocks noChangeAspect="1"/>
        </xdr:cNvPicPr>
      </xdr:nvPicPr>
      <xdr:blipFill>
        <a:blip xmlns:r="http://schemas.openxmlformats.org/officeDocument/2006/relationships" r:embed="rId2"/>
        <a:stretch>
          <a:fillRect/>
        </a:stretch>
      </xdr:blipFill>
      <xdr:spPr>
        <a:xfrm>
          <a:off x="10347509" y="2738269"/>
          <a:ext cx="405655" cy="380912"/>
        </a:xfrm>
        <a:prstGeom prst="rect">
          <a:avLst/>
        </a:prstGeom>
      </xdr:spPr>
    </xdr:pic>
    <xdr:clientData/>
  </xdr:twoCellAnchor>
  <xdr:twoCellAnchor editAs="oneCell">
    <xdr:from>
      <xdr:col>40</xdr:col>
      <xdr:colOff>174809</xdr:colOff>
      <xdr:row>17</xdr:row>
      <xdr:rowOff>170329</xdr:rowOff>
    </xdr:from>
    <xdr:to>
      <xdr:col>43</xdr:col>
      <xdr:colOff>8965</xdr:colOff>
      <xdr:row>20</xdr:row>
      <xdr:rowOff>2601</xdr:rowOff>
    </xdr:to>
    <xdr:pic>
      <xdr:nvPicPr>
        <xdr:cNvPr id="28" name="Picture 27">
          <a:extLst>
            <a:ext uri="{FF2B5EF4-FFF2-40B4-BE49-F238E27FC236}">
              <a16:creationId xmlns:a16="http://schemas.microsoft.com/office/drawing/2014/main" id="{00000000-0008-0000-0100-00001C000000}"/>
            </a:ext>
          </a:extLst>
        </xdr:cNvPr>
        <xdr:cNvPicPr>
          <a:picLocks noChangeAspect="1"/>
        </xdr:cNvPicPr>
      </xdr:nvPicPr>
      <xdr:blipFill>
        <a:blip xmlns:r="http://schemas.openxmlformats.org/officeDocument/2006/relationships" r:embed="rId2"/>
        <a:stretch>
          <a:fillRect/>
        </a:stretch>
      </xdr:blipFill>
      <xdr:spPr>
        <a:xfrm>
          <a:off x="10728509" y="2738269"/>
          <a:ext cx="405656" cy="380912"/>
        </a:xfrm>
        <a:prstGeom prst="rect">
          <a:avLst/>
        </a:prstGeom>
      </xdr:spPr>
    </xdr:pic>
    <xdr:clientData/>
  </xdr:twoCellAnchor>
  <xdr:twoCellAnchor editAs="oneCell">
    <xdr:from>
      <xdr:col>25</xdr:col>
      <xdr:colOff>4481</xdr:colOff>
      <xdr:row>15</xdr:row>
      <xdr:rowOff>161365</xdr:rowOff>
    </xdr:from>
    <xdr:to>
      <xdr:col>27</xdr:col>
      <xdr:colOff>31377</xdr:colOff>
      <xdr:row>17</xdr:row>
      <xdr:rowOff>174812</xdr:rowOff>
    </xdr:to>
    <xdr:pic>
      <xdr:nvPicPr>
        <xdr:cNvPr id="29" name="Picture 28">
          <a:extLst>
            <a:ext uri="{FF2B5EF4-FFF2-40B4-BE49-F238E27FC236}">
              <a16:creationId xmlns:a16="http://schemas.microsoft.com/office/drawing/2014/main" id="{00000000-0008-0000-0100-00001D000000}"/>
            </a:ext>
          </a:extLst>
        </xdr:cNvPr>
        <xdr:cNvPicPr>
          <a:picLocks noChangeAspect="1"/>
        </xdr:cNvPicPr>
      </xdr:nvPicPr>
      <xdr:blipFill>
        <a:blip xmlns:r="http://schemas.openxmlformats.org/officeDocument/2006/relationships" r:embed="rId2"/>
        <a:stretch>
          <a:fillRect/>
        </a:stretch>
      </xdr:blipFill>
      <xdr:spPr>
        <a:xfrm>
          <a:off x="7700681" y="2363545"/>
          <a:ext cx="407896" cy="379207"/>
        </a:xfrm>
        <a:prstGeom prst="rect">
          <a:avLst/>
        </a:prstGeom>
      </xdr:spPr>
    </xdr:pic>
    <xdr:clientData/>
  </xdr:twoCellAnchor>
  <xdr:twoCellAnchor editAs="oneCell">
    <xdr:from>
      <xdr:col>27</xdr:col>
      <xdr:colOff>4481</xdr:colOff>
      <xdr:row>15</xdr:row>
      <xdr:rowOff>161365</xdr:rowOff>
    </xdr:from>
    <xdr:to>
      <xdr:col>29</xdr:col>
      <xdr:colOff>31376</xdr:colOff>
      <xdr:row>17</xdr:row>
      <xdr:rowOff>174812</xdr:rowOff>
    </xdr:to>
    <xdr:pic>
      <xdr:nvPicPr>
        <xdr:cNvPr id="30" name="Picture 29">
          <a:extLst>
            <a:ext uri="{FF2B5EF4-FFF2-40B4-BE49-F238E27FC236}">
              <a16:creationId xmlns:a16="http://schemas.microsoft.com/office/drawing/2014/main" id="{00000000-0008-0000-0100-00001E000000}"/>
            </a:ext>
          </a:extLst>
        </xdr:cNvPr>
        <xdr:cNvPicPr>
          <a:picLocks noChangeAspect="1"/>
        </xdr:cNvPicPr>
      </xdr:nvPicPr>
      <xdr:blipFill>
        <a:blip xmlns:r="http://schemas.openxmlformats.org/officeDocument/2006/relationships" r:embed="rId2"/>
        <a:stretch>
          <a:fillRect/>
        </a:stretch>
      </xdr:blipFill>
      <xdr:spPr>
        <a:xfrm>
          <a:off x="8081681" y="2363545"/>
          <a:ext cx="407895" cy="379207"/>
        </a:xfrm>
        <a:prstGeom prst="rect">
          <a:avLst/>
        </a:prstGeom>
      </xdr:spPr>
    </xdr:pic>
    <xdr:clientData/>
  </xdr:twoCellAnchor>
  <xdr:twoCellAnchor editAs="oneCell">
    <xdr:from>
      <xdr:col>29</xdr:col>
      <xdr:colOff>4481</xdr:colOff>
      <xdr:row>15</xdr:row>
      <xdr:rowOff>161365</xdr:rowOff>
    </xdr:from>
    <xdr:to>
      <xdr:col>31</xdr:col>
      <xdr:colOff>31379</xdr:colOff>
      <xdr:row>17</xdr:row>
      <xdr:rowOff>174812</xdr:rowOff>
    </xdr:to>
    <xdr:pic>
      <xdr:nvPicPr>
        <xdr:cNvPr id="31" name="Picture 30">
          <a:extLst>
            <a:ext uri="{FF2B5EF4-FFF2-40B4-BE49-F238E27FC236}">
              <a16:creationId xmlns:a16="http://schemas.microsoft.com/office/drawing/2014/main" id="{00000000-0008-0000-0100-00001F000000}"/>
            </a:ext>
          </a:extLst>
        </xdr:cNvPr>
        <xdr:cNvPicPr>
          <a:picLocks noChangeAspect="1"/>
        </xdr:cNvPicPr>
      </xdr:nvPicPr>
      <xdr:blipFill>
        <a:blip xmlns:r="http://schemas.openxmlformats.org/officeDocument/2006/relationships" r:embed="rId2"/>
        <a:stretch>
          <a:fillRect/>
        </a:stretch>
      </xdr:blipFill>
      <xdr:spPr>
        <a:xfrm>
          <a:off x="8462681" y="2363545"/>
          <a:ext cx="407898" cy="379207"/>
        </a:xfrm>
        <a:prstGeom prst="rect">
          <a:avLst/>
        </a:prstGeom>
      </xdr:spPr>
    </xdr:pic>
    <xdr:clientData/>
  </xdr:twoCellAnchor>
  <xdr:twoCellAnchor editAs="oneCell">
    <xdr:from>
      <xdr:col>30</xdr:col>
      <xdr:colOff>179293</xdr:colOff>
      <xdr:row>15</xdr:row>
      <xdr:rowOff>161365</xdr:rowOff>
    </xdr:from>
    <xdr:to>
      <xdr:col>33</xdr:col>
      <xdr:colOff>13449</xdr:colOff>
      <xdr:row>17</xdr:row>
      <xdr:rowOff>174812</xdr:rowOff>
    </xdr:to>
    <xdr:pic>
      <xdr:nvPicPr>
        <xdr:cNvPr id="32" name="Picture 31">
          <a:extLst>
            <a:ext uri="{FF2B5EF4-FFF2-40B4-BE49-F238E27FC236}">
              <a16:creationId xmlns:a16="http://schemas.microsoft.com/office/drawing/2014/main" id="{00000000-0008-0000-0100-000020000000}"/>
            </a:ext>
          </a:extLst>
        </xdr:cNvPr>
        <xdr:cNvPicPr>
          <a:picLocks noChangeAspect="1"/>
        </xdr:cNvPicPr>
      </xdr:nvPicPr>
      <xdr:blipFill>
        <a:blip xmlns:r="http://schemas.openxmlformats.org/officeDocument/2006/relationships" r:embed="rId2"/>
        <a:stretch>
          <a:fillRect/>
        </a:stretch>
      </xdr:blipFill>
      <xdr:spPr>
        <a:xfrm>
          <a:off x="8827993" y="2363545"/>
          <a:ext cx="405656" cy="379207"/>
        </a:xfrm>
        <a:prstGeom prst="rect">
          <a:avLst/>
        </a:prstGeom>
      </xdr:spPr>
    </xdr:pic>
    <xdr:clientData/>
  </xdr:twoCellAnchor>
  <xdr:twoCellAnchor editAs="oneCell">
    <xdr:from>
      <xdr:col>32</xdr:col>
      <xdr:colOff>179293</xdr:colOff>
      <xdr:row>15</xdr:row>
      <xdr:rowOff>161365</xdr:rowOff>
    </xdr:from>
    <xdr:to>
      <xdr:col>35</xdr:col>
      <xdr:colOff>13447</xdr:colOff>
      <xdr:row>17</xdr:row>
      <xdr:rowOff>174812</xdr:rowOff>
    </xdr:to>
    <xdr:pic>
      <xdr:nvPicPr>
        <xdr:cNvPr id="33" name="Picture 32">
          <a:extLst>
            <a:ext uri="{FF2B5EF4-FFF2-40B4-BE49-F238E27FC236}">
              <a16:creationId xmlns:a16="http://schemas.microsoft.com/office/drawing/2014/main" id="{00000000-0008-0000-0100-000021000000}"/>
            </a:ext>
          </a:extLst>
        </xdr:cNvPr>
        <xdr:cNvPicPr>
          <a:picLocks noChangeAspect="1"/>
        </xdr:cNvPicPr>
      </xdr:nvPicPr>
      <xdr:blipFill>
        <a:blip xmlns:r="http://schemas.openxmlformats.org/officeDocument/2006/relationships" r:embed="rId2"/>
        <a:stretch>
          <a:fillRect/>
        </a:stretch>
      </xdr:blipFill>
      <xdr:spPr>
        <a:xfrm>
          <a:off x="9208993" y="2363545"/>
          <a:ext cx="405654" cy="379207"/>
        </a:xfrm>
        <a:prstGeom prst="rect">
          <a:avLst/>
        </a:prstGeom>
      </xdr:spPr>
    </xdr:pic>
    <xdr:clientData/>
  </xdr:twoCellAnchor>
  <xdr:twoCellAnchor editAs="oneCell">
    <xdr:from>
      <xdr:col>34</xdr:col>
      <xdr:colOff>179293</xdr:colOff>
      <xdr:row>15</xdr:row>
      <xdr:rowOff>161365</xdr:rowOff>
    </xdr:from>
    <xdr:to>
      <xdr:col>37</xdr:col>
      <xdr:colOff>13449</xdr:colOff>
      <xdr:row>17</xdr:row>
      <xdr:rowOff>174812</xdr:rowOff>
    </xdr:to>
    <xdr:pic>
      <xdr:nvPicPr>
        <xdr:cNvPr id="34" name="Picture 33">
          <a:extLst>
            <a:ext uri="{FF2B5EF4-FFF2-40B4-BE49-F238E27FC236}">
              <a16:creationId xmlns:a16="http://schemas.microsoft.com/office/drawing/2014/main" id="{00000000-0008-0000-0100-000022000000}"/>
            </a:ext>
          </a:extLst>
        </xdr:cNvPr>
        <xdr:cNvPicPr>
          <a:picLocks noChangeAspect="1"/>
        </xdr:cNvPicPr>
      </xdr:nvPicPr>
      <xdr:blipFill>
        <a:blip xmlns:r="http://schemas.openxmlformats.org/officeDocument/2006/relationships" r:embed="rId2"/>
        <a:stretch>
          <a:fillRect/>
        </a:stretch>
      </xdr:blipFill>
      <xdr:spPr>
        <a:xfrm>
          <a:off x="9589993" y="2363545"/>
          <a:ext cx="405656" cy="379207"/>
        </a:xfrm>
        <a:prstGeom prst="rect">
          <a:avLst/>
        </a:prstGeom>
      </xdr:spPr>
    </xdr:pic>
    <xdr:clientData/>
  </xdr:twoCellAnchor>
  <xdr:twoCellAnchor editAs="oneCell">
    <xdr:from>
      <xdr:col>36</xdr:col>
      <xdr:colOff>174809</xdr:colOff>
      <xdr:row>15</xdr:row>
      <xdr:rowOff>161365</xdr:rowOff>
    </xdr:from>
    <xdr:to>
      <xdr:col>39</xdr:col>
      <xdr:colOff>8965</xdr:colOff>
      <xdr:row>17</xdr:row>
      <xdr:rowOff>174812</xdr:rowOff>
    </xdr:to>
    <xdr:pic>
      <xdr:nvPicPr>
        <xdr:cNvPr id="35" name="Picture 34">
          <a:extLst>
            <a:ext uri="{FF2B5EF4-FFF2-40B4-BE49-F238E27FC236}">
              <a16:creationId xmlns:a16="http://schemas.microsoft.com/office/drawing/2014/main" id="{00000000-0008-0000-0100-000023000000}"/>
            </a:ext>
          </a:extLst>
        </xdr:cNvPr>
        <xdr:cNvPicPr>
          <a:picLocks noChangeAspect="1"/>
        </xdr:cNvPicPr>
      </xdr:nvPicPr>
      <xdr:blipFill>
        <a:blip xmlns:r="http://schemas.openxmlformats.org/officeDocument/2006/relationships" r:embed="rId2"/>
        <a:stretch>
          <a:fillRect/>
        </a:stretch>
      </xdr:blipFill>
      <xdr:spPr>
        <a:xfrm>
          <a:off x="9966509" y="2363545"/>
          <a:ext cx="405656" cy="379207"/>
        </a:xfrm>
        <a:prstGeom prst="rect">
          <a:avLst/>
        </a:prstGeom>
      </xdr:spPr>
    </xdr:pic>
    <xdr:clientData/>
  </xdr:twoCellAnchor>
  <xdr:twoCellAnchor editAs="oneCell">
    <xdr:from>
      <xdr:col>38</xdr:col>
      <xdr:colOff>174809</xdr:colOff>
      <xdr:row>15</xdr:row>
      <xdr:rowOff>161365</xdr:rowOff>
    </xdr:from>
    <xdr:to>
      <xdr:col>41</xdr:col>
      <xdr:colOff>8964</xdr:colOff>
      <xdr:row>17</xdr:row>
      <xdr:rowOff>174812</xdr:rowOff>
    </xdr:to>
    <xdr:pic>
      <xdr:nvPicPr>
        <xdr:cNvPr id="36" name="Picture 35">
          <a:extLst>
            <a:ext uri="{FF2B5EF4-FFF2-40B4-BE49-F238E27FC236}">
              <a16:creationId xmlns:a16="http://schemas.microsoft.com/office/drawing/2014/main" id="{00000000-0008-0000-0100-000024000000}"/>
            </a:ext>
          </a:extLst>
        </xdr:cNvPr>
        <xdr:cNvPicPr>
          <a:picLocks noChangeAspect="1"/>
        </xdr:cNvPicPr>
      </xdr:nvPicPr>
      <xdr:blipFill>
        <a:blip xmlns:r="http://schemas.openxmlformats.org/officeDocument/2006/relationships" r:embed="rId2"/>
        <a:stretch>
          <a:fillRect/>
        </a:stretch>
      </xdr:blipFill>
      <xdr:spPr>
        <a:xfrm>
          <a:off x="10347509" y="2363545"/>
          <a:ext cx="405655" cy="379207"/>
        </a:xfrm>
        <a:prstGeom prst="rect">
          <a:avLst/>
        </a:prstGeom>
      </xdr:spPr>
    </xdr:pic>
    <xdr:clientData/>
  </xdr:twoCellAnchor>
  <xdr:twoCellAnchor editAs="oneCell">
    <xdr:from>
      <xdr:col>40</xdr:col>
      <xdr:colOff>174809</xdr:colOff>
      <xdr:row>15</xdr:row>
      <xdr:rowOff>161365</xdr:rowOff>
    </xdr:from>
    <xdr:to>
      <xdr:col>43</xdr:col>
      <xdr:colOff>8965</xdr:colOff>
      <xdr:row>17</xdr:row>
      <xdr:rowOff>174812</xdr:rowOff>
    </xdr:to>
    <xdr:pic>
      <xdr:nvPicPr>
        <xdr:cNvPr id="37" name="Picture 36">
          <a:extLst>
            <a:ext uri="{FF2B5EF4-FFF2-40B4-BE49-F238E27FC236}">
              <a16:creationId xmlns:a16="http://schemas.microsoft.com/office/drawing/2014/main" id="{00000000-0008-0000-0100-000025000000}"/>
            </a:ext>
          </a:extLst>
        </xdr:cNvPr>
        <xdr:cNvPicPr>
          <a:picLocks noChangeAspect="1"/>
        </xdr:cNvPicPr>
      </xdr:nvPicPr>
      <xdr:blipFill>
        <a:blip xmlns:r="http://schemas.openxmlformats.org/officeDocument/2006/relationships" r:embed="rId2"/>
        <a:stretch>
          <a:fillRect/>
        </a:stretch>
      </xdr:blipFill>
      <xdr:spPr>
        <a:xfrm>
          <a:off x="10728509" y="2363545"/>
          <a:ext cx="405656" cy="379207"/>
        </a:xfrm>
        <a:prstGeom prst="rect">
          <a:avLst/>
        </a:prstGeom>
      </xdr:spPr>
    </xdr:pic>
    <xdr:clientData/>
  </xdr:twoCellAnchor>
  <xdr:twoCellAnchor editAs="oneCell">
    <xdr:from>
      <xdr:col>25</xdr:col>
      <xdr:colOff>4481</xdr:colOff>
      <xdr:row>13</xdr:row>
      <xdr:rowOff>152400</xdr:rowOff>
    </xdr:from>
    <xdr:to>
      <xdr:col>27</xdr:col>
      <xdr:colOff>31377</xdr:colOff>
      <xdr:row>15</xdr:row>
      <xdr:rowOff>165847</xdr:rowOff>
    </xdr:to>
    <xdr:pic>
      <xdr:nvPicPr>
        <xdr:cNvPr id="38" name="Picture 37">
          <a:extLst>
            <a:ext uri="{FF2B5EF4-FFF2-40B4-BE49-F238E27FC236}">
              <a16:creationId xmlns:a16="http://schemas.microsoft.com/office/drawing/2014/main" id="{00000000-0008-0000-0100-000026000000}"/>
            </a:ext>
          </a:extLst>
        </xdr:cNvPr>
        <xdr:cNvPicPr>
          <a:picLocks noChangeAspect="1"/>
        </xdr:cNvPicPr>
      </xdr:nvPicPr>
      <xdr:blipFill>
        <a:blip xmlns:r="http://schemas.openxmlformats.org/officeDocument/2006/relationships" r:embed="rId2"/>
        <a:stretch>
          <a:fillRect/>
        </a:stretch>
      </xdr:blipFill>
      <xdr:spPr>
        <a:xfrm>
          <a:off x="7700681" y="1988820"/>
          <a:ext cx="407896" cy="379207"/>
        </a:xfrm>
        <a:prstGeom prst="rect">
          <a:avLst/>
        </a:prstGeom>
      </xdr:spPr>
    </xdr:pic>
    <xdr:clientData/>
  </xdr:twoCellAnchor>
  <xdr:twoCellAnchor editAs="oneCell">
    <xdr:from>
      <xdr:col>27</xdr:col>
      <xdr:colOff>4481</xdr:colOff>
      <xdr:row>13</xdr:row>
      <xdr:rowOff>152400</xdr:rowOff>
    </xdr:from>
    <xdr:to>
      <xdr:col>29</xdr:col>
      <xdr:colOff>31376</xdr:colOff>
      <xdr:row>15</xdr:row>
      <xdr:rowOff>165847</xdr:rowOff>
    </xdr:to>
    <xdr:pic>
      <xdr:nvPicPr>
        <xdr:cNvPr id="39" name="Picture 38">
          <a:extLst>
            <a:ext uri="{FF2B5EF4-FFF2-40B4-BE49-F238E27FC236}">
              <a16:creationId xmlns:a16="http://schemas.microsoft.com/office/drawing/2014/main" id="{00000000-0008-0000-0100-000027000000}"/>
            </a:ext>
          </a:extLst>
        </xdr:cNvPr>
        <xdr:cNvPicPr>
          <a:picLocks noChangeAspect="1"/>
        </xdr:cNvPicPr>
      </xdr:nvPicPr>
      <xdr:blipFill>
        <a:blip xmlns:r="http://schemas.openxmlformats.org/officeDocument/2006/relationships" r:embed="rId2"/>
        <a:stretch>
          <a:fillRect/>
        </a:stretch>
      </xdr:blipFill>
      <xdr:spPr>
        <a:xfrm>
          <a:off x="8081681" y="1988820"/>
          <a:ext cx="407895" cy="379207"/>
        </a:xfrm>
        <a:prstGeom prst="rect">
          <a:avLst/>
        </a:prstGeom>
      </xdr:spPr>
    </xdr:pic>
    <xdr:clientData/>
  </xdr:twoCellAnchor>
  <xdr:twoCellAnchor editAs="oneCell">
    <xdr:from>
      <xdr:col>29</xdr:col>
      <xdr:colOff>4481</xdr:colOff>
      <xdr:row>13</xdr:row>
      <xdr:rowOff>152400</xdr:rowOff>
    </xdr:from>
    <xdr:to>
      <xdr:col>31</xdr:col>
      <xdr:colOff>31379</xdr:colOff>
      <xdr:row>15</xdr:row>
      <xdr:rowOff>165847</xdr:rowOff>
    </xdr:to>
    <xdr:pic>
      <xdr:nvPicPr>
        <xdr:cNvPr id="40" name="Picture 39">
          <a:extLst>
            <a:ext uri="{FF2B5EF4-FFF2-40B4-BE49-F238E27FC236}">
              <a16:creationId xmlns:a16="http://schemas.microsoft.com/office/drawing/2014/main" id="{00000000-0008-0000-0100-000028000000}"/>
            </a:ext>
          </a:extLst>
        </xdr:cNvPr>
        <xdr:cNvPicPr>
          <a:picLocks noChangeAspect="1"/>
        </xdr:cNvPicPr>
      </xdr:nvPicPr>
      <xdr:blipFill>
        <a:blip xmlns:r="http://schemas.openxmlformats.org/officeDocument/2006/relationships" r:embed="rId2"/>
        <a:stretch>
          <a:fillRect/>
        </a:stretch>
      </xdr:blipFill>
      <xdr:spPr>
        <a:xfrm>
          <a:off x="8462681" y="1988820"/>
          <a:ext cx="407898" cy="379207"/>
        </a:xfrm>
        <a:prstGeom prst="rect">
          <a:avLst/>
        </a:prstGeom>
      </xdr:spPr>
    </xdr:pic>
    <xdr:clientData/>
  </xdr:twoCellAnchor>
  <xdr:twoCellAnchor editAs="oneCell">
    <xdr:from>
      <xdr:col>30</xdr:col>
      <xdr:colOff>179293</xdr:colOff>
      <xdr:row>13</xdr:row>
      <xdr:rowOff>152400</xdr:rowOff>
    </xdr:from>
    <xdr:to>
      <xdr:col>33</xdr:col>
      <xdr:colOff>13449</xdr:colOff>
      <xdr:row>15</xdr:row>
      <xdr:rowOff>165847</xdr:rowOff>
    </xdr:to>
    <xdr:pic>
      <xdr:nvPicPr>
        <xdr:cNvPr id="41" name="Picture 40">
          <a:extLst>
            <a:ext uri="{FF2B5EF4-FFF2-40B4-BE49-F238E27FC236}">
              <a16:creationId xmlns:a16="http://schemas.microsoft.com/office/drawing/2014/main" id="{00000000-0008-0000-0100-000029000000}"/>
            </a:ext>
          </a:extLst>
        </xdr:cNvPr>
        <xdr:cNvPicPr>
          <a:picLocks noChangeAspect="1"/>
        </xdr:cNvPicPr>
      </xdr:nvPicPr>
      <xdr:blipFill>
        <a:blip xmlns:r="http://schemas.openxmlformats.org/officeDocument/2006/relationships" r:embed="rId2"/>
        <a:stretch>
          <a:fillRect/>
        </a:stretch>
      </xdr:blipFill>
      <xdr:spPr>
        <a:xfrm>
          <a:off x="8827993" y="1988820"/>
          <a:ext cx="405656" cy="379207"/>
        </a:xfrm>
        <a:prstGeom prst="rect">
          <a:avLst/>
        </a:prstGeom>
      </xdr:spPr>
    </xdr:pic>
    <xdr:clientData/>
  </xdr:twoCellAnchor>
  <xdr:twoCellAnchor editAs="oneCell">
    <xdr:from>
      <xdr:col>32</xdr:col>
      <xdr:colOff>179293</xdr:colOff>
      <xdr:row>13</xdr:row>
      <xdr:rowOff>152400</xdr:rowOff>
    </xdr:from>
    <xdr:to>
      <xdr:col>35</xdr:col>
      <xdr:colOff>13447</xdr:colOff>
      <xdr:row>15</xdr:row>
      <xdr:rowOff>165847</xdr:rowOff>
    </xdr:to>
    <xdr:pic>
      <xdr:nvPicPr>
        <xdr:cNvPr id="42" name="Picture 41">
          <a:extLst>
            <a:ext uri="{FF2B5EF4-FFF2-40B4-BE49-F238E27FC236}">
              <a16:creationId xmlns:a16="http://schemas.microsoft.com/office/drawing/2014/main" id="{00000000-0008-0000-0100-00002A000000}"/>
            </a:ext>
          </a:extLst>
        </xdr:cNvPr>
        <xdr:cNvPicPr>
          <a:picLocks noChangeAspect="1"/>
        </xdr:cNvPicPr>
      </xdr:nvPicPr>
      <xdr:blipFill>
        <a:blip xmlns:r="http://schemas.openxmlformats.org/officeDocument/2006/relationships" r:embed="rId2"/>
        <a:stretch>
          <a:fillRect/>
        </a:stretch>
      </xdr:blipFill>
      <xdr:spPr>
        <a:xfrm>
          <a:off x="9208993" y="1988820"/>
          <a:ext cx="405654" cy="379207"/>
        </a:xfrm>
        <a:prstGeom prst="rect">
          <a:avLst/>
        </a:prstGeom>
      </xdr:spPr>
    </xdr:pic>
    <xdr:clientData/>
  </xdr:twoCellAnchor>
  <xdr:twoCellAnchor editAs="oneCell">
    <xdr:from>
      <xdr:col>34</xdr:col>
      <xdr:colOff>179293</xdr:colOff>
      <xdr:row>13</xdr:row>
      <xdr:rowOff>152400</xdr:rowOff>
    </xdr:from>
    <xdr:to>
      <xdr:col>37</xdr:col>
      <xdr:colOff>13449</xdr:colOff>
      <xdr:row>15</xdr:row>
      <xdr:rowOff>165847</xdr:rowOff>
    </xdr:to>
    <xdr:pic>
      <xdr:nvPicPr>
        <xdr:cNvPr id="43" name="Picture 42">
          <a:extLst>
            <a:ext uri="{FF2B5EF4-FFF2-40B4-BE49-F238E27FC236}">
              <a16:creationId xmlns:a16="http://schemas.microsoft.com/office/drawing/2014/main" id="{00000000-0008-0000-0100-00002B000000}"/>
            </a:ext>
          </a:extLst>
        </xdr:cNvPr>
        <xdr:cNvPicPr>
          <a:picLocks noChangeAspect="1"/>
        </xdr:cNvPicPr>
      </xdr:nvPicPr>
      <xdr:blipFill>
        <a:blip xmlns:r="http://schemas.openxmlformats.org/officeDocument/2006/relationships" r:embed="rId2"/>
        <a:stretch>
          <a:fillRect/>
        </a:stretch>
      </xdr:blipFill>
      <xdr:spPr>
        <a:xfrm>
          <a:off x="9589993" y="1988820"/>
          <a:ext cx="405656" cy="379207"/>
        </a:xfrm>
        <a:prstGeom prst="rect">
          <a:avLst/>
        </a:prstGeom>
      </xdr:spPr>
    </xdr:pic>
    <xdr:clientData/>
  </xdr:twoCellAnchor>
  <xdr:twoCellAnchor editAs="oneCell">
    <xdr:from>
      <xdr:col>36</xdr:col>
      <xdr:colOff>174809</xdr:colOff>
      <xdr:row>13</xdr:row>
      <xdr:rowOff>152400</xdr:rowOff>
    </xdr:from>
    <xdr:to>
      <xdr:col>39</xdr:col>
      <xdr:colOff>8965</xdr:colOff>
      <xdr:row>15</xdr:row>
      <xdr:rowOff>165847</xdr:rowOff>
    </xdr:to>
    <xdr:pic>
      <xdr:nvPicPr>
        <xdr:cNvPr id="44" name="Picture 43">
          <a:extLst>
            <a:ext uri="{FF2B5EF4-FFF2-40B4-BE49-F238E27FC236}">
              <a16:creationId xmlns:a16="http://schemas.microsoft.com/office/drawing/2014/main" id="{00000000-0008-0000-0100-00002C000000}"/>
            </a:ext>
          </a:extLst>
        </xdr:cNvPr>
        <xdr:cNvPicPr>
          <a:picLocks noChangeAspect="1"/>
        </xdr:cNvPicPr>
      </xdr:nvPicPr>
      <xdr:blipFill>
        <a:blip xmlns:r="http://schemas.openxmlformats.org/officeDocument/2006/relationships" r:embed="rId2"/>
        <a:stretch>
          <a:fillRect/>
        </a:stretch>
      </xdr:blipFill>
      <xdr:spPr>
        <a:xfrm>
          <a:off x="9966509" y="1988820"/>
          <a:ext cx="405656" cy="379207"/>
        </a:xfrm>
        <a:prstGeom prst="rect">
          <a:avLst/>
        </a:prstGeom>
      </xdr:spPr>
    </xdr:pic>
    <xdr:clientData/>
  </xdr:twoCellAnchor>
  <xdr:twoCellAnchor editAs="oneCell">
    <xdr:from>
      <xdr:col>38</xdr:col>
      <xdr:colOff>174809</xdr:colOff>
      <xdr:row>13</xdr:row>
      <xdr:rowOff>152400</xdr:rowOff>
    </xdr:from>
    <xdr:to>
      <xdr:col>41</xdr:col>
      <xdr:colOff>8964</xdr:colOff>
      <xdr:row>15</xdr:row>
      <xdr:rowOff>165847</xdr:rowOff>
    </xdr:to>
    <xdr:pic>
      <xdr:nvPicPr>
        <xdr:cNvPr id="45" name="Picture 44">
          <a:extLst>
            <a:ext uri="{FF2B5EF4-FFF2-40B4-BE49-F238E27FC236}">
              <a16:creationId xmlns:a16="http://schemas.microsoft.com/office/drawing/2014/main" id="{00000000-0008-0000-0100-00002D000000}"/>
            </a:ext>
          </a:extLst>
        </xdr:cNvPr>
        <xdr:cNvPicPr>
          <a:picLocks noChangeAspect="1"/>
        </xdr:cNvPicPr>
      </xdr:nvPicPr>
      <xdr:blipFill>
        <a:blip xmlns:r="http://schemas.openxmlformats.org/officeDocument/2006/relationships" r:embed="rId2"/>
        <a:stretch>
          <a:fillRect/>
        </a:stretch>
      </xdr:blipFill>
      <xdr:spPr>
        <a:xfrm>
          <a:off x="10347509" y="1988820"/>
          <a:ext cx="405655" cy="379207"/>
        </a:xfrm>
        <a:prstGeom prst="rect">
          <a:avLst/>
        </a:prstGeom>
      </xdr:spPr>
    </xdr:pic>
    <xdr:clientData/>
  </xdr:twoCellAnchor>
  <xdr:twoCellAnchor editAs="oneCell">
    <xdr:from>
      <xdr:col>40</xdr:col>
      <xdr:colOff>174809</xdr:colOff>
      <xdr:row>13</xdr:row>
      <xdr:rowOff>152400</xdr:rowOff>
    </xdr:from>
    <xdr:to>
      <xdr:col>43</xdr:col>
      <xdr:colOff>8965</xdr:colOff>
      <xdr:row>15</xdr:row>
      <xdr:rowOff>165847</xdr:rowOff>
    </xdr:to>
    <xdr:pic>
      <xdr:nvPicPr>
        <xdr:cNvPr id="46" name="Picture 45">
          <a:extLst>
            <a:ext uri="{FF2B5EF4-FFF2-40B4-BE49-F238E27FC236}">
              <a16:creationId xmlns:a16="http://schemas.microsoft.com/office/drawing/2014/main" id="{00000000-0008-0000-0100-00002E000000}"/>
            </a:ext>
          </a:extLst>
        </xdr:cNvPr>
        <xdr:cNvPicPr>
          <a:picLocks noChangeAspect="1"/>
        </xdr:cNvPicPr>
      </xdr:nvPicPr>
      <xdr:blipFill>
        <a:blip xmlns:r="http://schemas.openxmlformats.org/officeDocument/2006/relationships" r:embed="rId2"/>
        <a:stretch>
          <a:fillRect/>
        </a:stretch>
      </xdr:blipFill>
      <xdr:spPr>
        <a:xfrm>
          <a:off x="10728509" y="1988820"/>
          <a:ext cx="405656" cy="379207"/>
        </a:xfrm>
        <a:prstGeom prst="rect">
          <a:avLst/>
        </a:prstGeom>
      </xdr:spPr>
    </xdr:pic>
    <xdr:clientData/>
  </xdr:twoCellAnchor>
  <xdr:twoCellAnchor editAs="oneCell">
    <xdr:from>
      <xdr:col>24</xdr:col>
      <xdr:colOff>605614</xdr:colOff>
      <xdr:row>11</xdr:row>
      <xdr:rowOff>147916</xdr:rowOff>
    </xdr:from>
    <xdr:to>
      <xdr:col>27</xdr:col>
      <xdr:colOff>22910</xdr:colOff>
      <xdr:row>13</xdr:row>
      <xdr:rowOff>161363</xdr:rowOff>
    </xdr:to>
    <xdr:pic>
      <xdr:nvPicPr>
        <xdr:cNvPr id="47" name="Picture 46">
          <a:extLst>
            <a:ext uri="{FF2B5EF4-FFF2-40B4-BE49-F238E27FC236}">
              <a16:creationId xmlns:a16="http://schemas.microsoft.com/office/drawing/2014/main" id="{00000000-0008-0000-0100-00002F000000}"/>
            </a:ext>
          </a:extLst>
        </xdr:cNvPr>
        <xdr:cNvPicPr>
          <a:picLocks noChangeAspect="1"/>
        </xdr:cNvPicPr>
      </xdr:nvPicPr>
      <xdr:blipFill>
        <a:blip xmlns:r="http://schemas.openxmlformats.org/officeDocument/2006/relationships" r:embed="rId2"/>
        <a:stretch>
          <a:fillRect/>
        </a:stretch>
      </xdr:blipFill>
      <xdr:spPr>
        <a:xfrm>
          <a:off x="7768414" y="2205316"/>
          <a:ext cx="416363" cy="385980"/>
        </a:xfrm>
        <a:prstGeom prst="rect">
          <a:avLst/>
        </a:prstGeom>
      </xdr:spPr>
    </xdr:pic>
    <xdr:clientData/>
  </xdr:twoCellAnchor>
  <xdr:twoCellAnchor editAs="oneCell">
    <xdr:from>
      <xdr:col>27</xdr:col>
      <xdr:colOff>4481</xdr:colOff>
      <xdr:row>11</xdr:row>
      <xdr:rowOff>147916</xdr:rowOff>
    </xdr:from>
    <xdr:to>
      <xdr:col>29</xdr:col>
      <xdr:colOff>31376</xdr:colOff>
      <xdr:row>13</xdr:row>
      <xdr:rowOff>161363</xdr:rowOff>
    </xdr:to>
    <xdr:pic>
      <xdr:nvPicPr>
        <xdr:cNvPr id="48" name="Picture 47">
          <a:extLst>
            <a:ext uri="{FF2B5EF4-FFF2-40B4-BE49-F238E27FC236}">
              <a16:creationId xmlns:a16="http://schemas.microsoft.com/office/drawing/2014/main" id="{00000000-0008-0000-0100-000030000000}"/>
            </a:ext>
          </a:extLst>
        </xdr:cNvPr>
        <xdr:cNvPicPr>
          <a:picLocks noChangeAspect="1"/>
        </xdr:cNvPicPr>
      </xdr:nvPicPr>
      <xdr:blipFill>
        <a:blip xmlns:r="http://schemas.openxmlformats.org/officeDocument/2006/relationships" r:embed="rId2"/>
        <a:stretch>
          <a:fillRect/>
        </a:stretch>
      </xdr:blipFill>
      <xdr:spPr>
        <a:xfrm>
          <a:off x="8081681" y="1618576"/>
          <a:ext cx="407895" cy="379207"/>
        </a:xfrm>
        <a:prstGeom prst="rect">
          <a:avLst/>
        </a:prstGeom>
      </xdr:spPr>
    </xdr:pic>
    <xdr:clientData/>
  </xdr:twoCellAnchor>
  <xdr:twoCellAnchor editAs="oneCell">
    <xdr:from>
      <xdr:col>29</xdr:col>
      <xdr:colOff>4481</xdr:colOff>
      <xdr:row>11</xdr:row>
      <xdr:rowOff>147916</xdr:rowOff>
    </xdr:from>
    <xdr:to>
      <xdr:col>31</xdr:col>
      <xdr:colOff>31379</xdr:colOff>
      <xdr:row>13</xdr:row>
      <xdr:rowOff>161363</xdr:rowOff>
    </xdr:to>
    <xdr:pic>
      <xdr:nvPicPr>
        <xdr:cNvPr id="49" name="Picture 48">
          <a:extLst>
            <a:ext uri="{FF2B5EF4-FFF2-40B4-BE49-F238E27FC236}">
              <a16:creationId xmlns:a16="http://schemas.microsoft.com/office/drawing/2014/main" id="{00000000-0008-0000-0100-000031000000}"/>
            </a:ext>
          </a:extLst>
        </xdr:cNvPr>
        <xdr:cNvPicPr>
          <a:picLocks noChangeAspect="1"/>
        </xdr:cNvPicPr>
      </xdr:nvPicPr>
      <xdr:blipFill>
        <a:blip xmlns:r="http://schemas.openxmlformats.org/officeDocument/2006/relationships" r:embed="rId2"/>
        <a:stretch>
          <a:fillRect/>
        </a:stretch>
      </xdr:blipFill>
      <xdr:spPr>
        <a:xfrm>
          <a:off x="8462681" y="1618576"/>
          <a:ext cx="407898" cy="379207"/>
        </a:xfrm>
        <a:prstGeom prst="rect">
          <a:avLst/>
        </a:prstGeom>
      </xdr:spPr>
    </xdr:pic>
    <xdr:clientData/>
  </xdr:twoCellAnchor>
  <xdr:twoCellAnchor editAs="oneCell">
    <xdr:from>
      <xdr:col>30</xdr:col>
      <xdr:colOff>179293</xdr:colOff>
      <xdr:row>11</xdr:row>
      <xdr:rowOff>147916</xdr:rowOff>
    </xdr:from>
    <xdr:to>
      <xdr:col>33</xdr:col>
      <xdr:colOff>13449</xdr:colOff>
      <xdr:row>13</xdr:row>
      <xdr:rowOff>161363</xdr:rowOff>
    </xdr:to>
    <xdr:pic>
      <xdr:nvPicPr>
        <xdr:cNvPr id="50" name="Picture 49">
          <a:extLst>
            <a:ext uri="{FF2B5EF4-FFF2-40B4-BE49-F238E27FC236}">
              <a16:creationId xmlns:a16="http://schemas.microsoft.com/office/drawing/2014/main" id="{00000000-0008-0000-0100-000032000000}"/>
            </a:ext>
          </a:extLst>
        </xdr:cNvPr>
        <xdr:cNvPicPr>
          <a:picLocks noChangeAspect="1"/>
        </xdr:cNvPicPr>
      </xdr:nvPicPr>
      <xdr:blipFill>
        <a:blip xmlns:r="http://schemas.openxmlformats.org/officeDocument/2006/relationships" r:embed="rId2"/>
        <a:stretch>
          <a:fillRect/>
        </a:stretch>
      </xdr:blipFill>
      <xdr:spPr>
        <a:xfrm>
          <a:off x="8827993" y="1618576"/>
          <a:ext cx="405656" cy="379207"/>
        </a:xfrm>
        <a:prstGeom prst="rect">
          <a:avLst/>
        </a:prstGeom>
      </xdr:spPr>
    </xdr:pic>
    <xdr:clientData/>
  </xdr:twoCellAnchor>
  <xdr:twoCellAnchor editAs="oneCell">
    <xdr:from>
      <xdr:col>32</xdr:col>
      <xdr:colOff>179293</xdr:colOff>
      <xdr:row>11</xdr:row>
      <xdr:rowOff>147916</xdr:rowOff>
    </xdr:from>
    <xdr:to>
      <xdr:col>35</xdr:col>
      <xdr:colOff>13447</xdr:colOff>
      <xdr:row>13</xdr:row>
      <xdr:rowOff>161363</xdr:rowOff>
    </xdr:to>
    <xdr:pic>
      <xdr:nvPicPr>
        <xdr:cNvPr id="51" name="Picture 50">
          <a:extLst>
            <a:ext uri="{FF2B5EF4-FFF2-40B4-BE49-F238E27FC236}">
              <a16:creationId xmlns:a16="http://schemas.microsoft.com/office/drawing/2014/main" id="{00000000-0008-0000-0100-000033000000}"/>
            </a:ext>
          </a:extLst>
        </xdr:cNvPr>
        <xdr:cNvPicPr>
          <a:picLocks noChangeAspect="1"/>
        </xdr:cNvPicPr>
      </xdr:nvPicPr>
      <xdr:blipFill>
        <a:blip xmlns:r="http://schemas.openxmlformats.org/officeDocument/2006/relationships" r:embed="rId2"/>
        <a:stretch>
          <a:fillRect/>
        </a:stretch>
      </xdr:blipFill>
      <xdr:spPr>
        <a:xfrm>
          <a:off x="9208993" y="1618576"/>
          <a:ext cx="405654" cy="379207"/>
        </a:xfrm>
        <a:prstGeom prst="rect">
          <a:avLst/>
        </a:prstGeom>
      </xdr:spPr>
    </xdr:pic>
    <xdr:clientData/>
  </xdr:twoCellAnchor>
  <xdr:twoCellAnchor editAs="oneCell">
    <xdr:from>
      <xdr:col>34</xdr:col>
      <xdr:colOff>179293</xdr:colOff>
      <xdr:row>11</xdr:row>
      <xdr:rowOff>147916</xdr:rowOff>
    </xdr:from>
    <xdr:to>
      <xdr:col>37</xdr:col>
      <xdr:colOff>13449</xdr:colOff>
      <xdr:row>13</xdr:row>
      <xdr:rowOff>161363</xdr:rowOff>
    </xdr:to>
    <xdr:pic>
      <xdr:nvPicPr>
        <xdr:cNvPr id="52" name="Picture 51">
          <a:extLst>
            <a:ext uri="{FF2B5EF4-FFF2-40B4-BE49-F238E27FC236}">
              <a16:creationId xmlns:a16="http://schemas.microsoft.com/office/drawing/2014/main" id="{00000000-0008-0000-0100-000034000000}"/>
            </a:ext>
          </a:extLst>
        </xdr:cNvPr>
        <xdr:cNvPicPr>
          <a:picLocks noChangeAspect="1"/>
        </xdr:cNvPicPr>
      </xdr:nvPicPr>
      <xdr:blipFill>
        <a:blip xmlns:r="http://schemas.openxmlformats.org/officeDocument/2006/relationships" r:embed="rId2"/>
        <a:stretch>
          <a:fillRect/>
        </a:stretch>
      </xdr:blipFill>
      <xdr:spPr>
        <a:xfrm>
          <a:off x="9589993" y="1618576"/>
          <a:ext cx="405656" cy="379207"/>
        </a:xfrm>
        <a:prstGeom prst="rect">
          <a:avLst/>
        </a:prstGeom>
      </xdr:spPr>
    </xdr:pic>
    <xdr:clientData/>
  </xdr:twoCellAnchor>
  <xdr:twoCellAnchor editAs="oneCell">
    <xdr:from>
      <xdr:col>36</xdr:col>
      <xdr:colOff>174809</xdr:colOff>
      <xdr:row>11</xdr:row>
      <xdr:rowOff>147916</xdr:rowOff>
    </xdr:from>
    <xdr:to>
      <xdr:col>39</xdr:col>
      <xdr:colOff>8965</xdr:colOff>
      <xdr:row>13</xdr:row>
      <xdr:rowOff>161363</xdr:rowOff>
    </xdr:to>
    <xdr:pic>
      <xdr:nvPicPr>
        <xdr:cNvPr id="53" name="Picture 52">
          <a:extLst>
            <a:ext uri="{FF2B5EF4-FFF2-40B4-BE49-F238E27FC236}">
              <a16:creationId xmlns:a16="http://schemas.microsoft.com/office/drawing/2014/main" id="{00000000-0008-0000-0100-000035000000}"/>
            </a:ext>
          </a:extLst>
        </xdr:cNvPr>
        <xdr:cNvPicPr>
          <a:picLocks noChangeAspect="1"/>
        </xdr:cNvPicPr>
      </xdr:nvPicPr>
      <xdr:blipFill>
        <a:blip xmlns:r="http://schemas.openxmlformats.org/officeDocument/2006/relationships" r:embed="rId2"/>
        <a:stretch>
          <a:fillRect/>
        </a:stretch>
      </xdr:blipFill>
      <xdr:spPr>
        <a:xfrm>
          <a:off x="9966509" y="1618576"/>
          <a:ext cx="405656" cy="379207"/>
        </a:xfrm>
        <a:prstGeom prst="rect">
          <a:avLst/>
        </a:prstGeom>
      </xdr:spPr>
    </xdr:pic>
    <xdr:clientData/>
  </xdr:twoCellAnchor>
  <xdr:twoCellAnchor editAs="oneCell">
    <xdr:from>
      <xdr:col>38</xdr:col>
      <xdr:colOff>174809</xdr:colOff>
      <xdr:row>11</xdr:row>
      <xdr:rowOff>147916</xdr:rowOff>
    </xdr:from>
    <xdr:to>
      <xdr:col>41</xdr:col>
      <xdr:colOff>8964</xdr:colOff>
      <xdr:row>13</xdr:row>
      <xdr:rowOff>161363</xdr:rowOff>
    </xdr:to>
    <xdr:pic>
      <xdr:nvPicPr>
        <xdr:cNvPr id="54" name="Picture 53">
          <a:extLst>
            <a:ext uri="{FF2B5EF4-FFF2-40B4-BE49-F238E27FC236}">
              <a16:creationId xmlns:a16="http://schemas.microsoft.com/office/drawing/2014/main" id="{00000000-0008-0000-0100-000036000000}"/>
            </a:ext>
          </a:extLst>
        </xdr:cNvPr>
        <xdr:cNvPicPr>
          <a:picLocks noChangeAspect="1"/>
        </xdr:cNvPicPr>
      </xdr:nvPicPr>
      <xdr:blipFill>
        <a:blip xmlns:r="http://schemas.openxmlformats.org/officeDocument/2006/relationships" r:embed="rId2"/>
        <a:stretch>
          <a:fillRect/>
        </a:stretch>
      </xdr:blipFill>
      <xdr:spPr>
        <a:xfrm>
          <a:off x="10347509" y="1618576"/>
          <a:ext cx="405655" cy="379207"/>
        </a:xfrm>
        <a:prstGeom prst="rect">
          <a:avLst/>
        </a:prstGeom>
      </xdr:spPr>
    </xdr:pic>
    <xdr:clientData/>
  </xdr:twoCellAnchor>
  <xdr:twoCellAnchor editAs="oneCell">
    <xdr:from>
      <xdr:col>40</xdr:col>
      <xdr:colOff>174809</xdr:colOff>
      <xdr:row>11</xdr:row>
      <xdr:rowOff>147916</xdr:rowOff>
    </xdr:from>
    <xdr:to>
      <xdr:col>43</xdr:col>
      <xdr:colOff>8965</xdr:colOff>
      <xdr:row>13</xdr:row>
      <xdr:rowOff>161363</xdr:rowOff>
    </xdr:to>
    <xdr:pic>
      <xdr:nvPicPr>
        <xdr:cNvPr id="55" name="Picture 54">
          <a:extLst>
            <a:ext uri="{FF2B5EF4-FFF2-40B4-BE49-F238E27FC236}">
              <a16:creationId xmlns:a16="http://schemas.microsoft.com/office/drawing/2014/main" id="{00000000-0008-0000-0100-000037000000}"/>
            </a:ext>
          </a:extLst>
        </xdr:cNvPr>
        <xdr:cNvPicPr>
          <a:picLocks noChangeAspect="1"/>
        </xdr:cNvPicPr>
      </xdr:nvPicPr>
      <xdr:blipFill>
        <a:blip xmlns:r="http://schemas.openxmlformats.org/officeDocument/2006/relationships" r:embed="rId2"/>
        <a:stretch>
          <a:fillRect/>
        </a:stretch>
      </xdr:blipFill>
      <xdr:spPr>
        <a:xfrm>
          <a:off x="10728509" y="1618576"/>
          <a:ext cx="405656" cy="379207"/>
        </a:xfrm>
        <a:prstGeom prst="rect">
          <a:avLst/>
        </a:prstGeom>
      </xdr:spPr>
    </xdr:pic>
    <xdr:clientData/>
  </xdr:twoCellAnchor>
  <xdr:oneCellAnchor>
    <xdr:from>
      <xdr:col>3</xdr:col>
      <xdr:colOff>111054</xdr:colOff>
      <xdr:row>21</xdr:row>
      <xdr:rowOff>143873</xdr:rowOff>
    </xdr:from>
    <xdr:ext cx="418783" cy="385483"/>
    <xdr:pic>
      <xdr:nvPicPr>
        <xdr:cNvPr id="56" name="Picture 55">
          <a:extLst>
            <a:ext uri="{FF2B5EF4-FFF2-40B4-BE49-F238E27FC236}">
              <a16:creationId xmlns:a16="http://schemas.microsoft.com/office/drawing/2014/main" id="{00000000-0008-0000-0100-000038000000}"/>
            </a:ext>
          </a:extLst>
        </xdr:cNvPr>
        <xdr:cNvPicPr>
          <a:picLocks noChangeAspect="1"/>
        </xdr:cNvPicPr>
      </xdr:nvPicPr>
      <xdr:blipFill>
        <a:blip xmlns:r="http://schemas.openxmlformats.org/officeDocument/2006/relationships" r:embed="rId2"/>
        <a:stretch>
          <a:fillRect/>
        </a:stretch>
      </xdr:blipFill>
      <xdr:spPr>
        <a:xfrm>
          <a:off x="1939854" y="3443333"/>
          <a:ext cx="418783" cy="385483"/>
        </a:xfrm>
        <a:prstGeom prst="rect">
          <a:avLst/>
        </a:prstGeom>
      </xdr:spPr>
    </xdr:pic>
    <xdr:clientData/>
  </xdr:oneCellAnchor>
  <xdr:oneCellAnchor>
    <xdr:from>
      <xdr:col>5</xdr:col>
      <xdr:colOff>127040</xdr:colOff>
      <xdr:row>19</xdr:row>
      <xdr:rowOff>101244</xdr:rowOff>
    </xdr:from>
    <xdr:ext cx="418781" cy="385483"/>
    <xdr:pic>
      <xdr:nvPicPr>
        <xdr:cNvPr id="57" name="Picture 56">
          <a:extLst>
            <a:ext uri="{FF2B5EF4-FFF2-40B4-BE49-F238E27FC236}">
              <a16:creationId xmlns:a16="http://schemas.microsoft.com/office/drawing/2014/main" id="{00000000-0008-0000-0100-000039000000}"/>
            </a:ext>
          </a:extLst>
        </xdr:cNvPr>
        <xdr:cNvPicPr>
          <a:picLocks noChangeAspect="1"/>
        </xdr:cNvPicPr>
      </xdr:nvPicPr>
      <xdr:blipFill>
        <a:blip xmlns:r="http://schemas.openxmlformats.org/officeDocument/2006/relationships" r:embed="rId2"/>
        <a:stretch>
          <a:fillRect/>
        </a:stretch>
      </xdr:blipFill>
      <xdr:spPr>
        <a:xfrm>
          <a:off x="2336840" y="3034944"/>
          <a:ext cx="418781" cy="385483"/>
        </a:xfrm>
        <a:prstGeom prst="rect">
          <a:avLst/>
        </a:prstGeom>
      </xdr:spPr>
    </xdr:pic>
    <xdr:clientData/>
  </xdr:oneCellAnchor>
  <xdr:oneCellAnchor>
    <xdr:from>
      <xdr:col>6</xdr:col>
      <xdr:colOff>100397</xdr:colOff>
      <xdr:row>21</xdr:row>
      <xdr:rowOff>138544</xdr:rowOff>
    </xdr:from>
    <xdr:ext cx="418783" cy="385483"/>
    <xdr:pic>
      <xdr:nvPicPr>
        <xdr:cNvPr id="58" name="Picture 57">
          <a:extLst>
            <a:ext uri="{FF2B5EF4-FFF2-40B4-BE49-F238E27FC236}">
              <a16:creationId xmlns:a16="http://schemas.microsoft.com/office/drawing/2014/main" id="{00000000-0008-0000-0100-00003A000000}"/>
            </a:ext>
          </a:extLst>
        </xdr:cNvPr>
        <xdr:cNvPicPr>
          <a:picLocks noChangeAspect="1"/>
        </xdr:cNvPicPr>
      </xdr:nvPicPr>
      <xdr:blipFill>
        <a:blip xmlns:r="http://schemas.openxmlformats.org/officeDocument/2006/relationships" r:embed="rId2"/>
        <a:stretch>
          <a:fillRect/>
        </a:stretch>
      </xdr:blipFill>
      <xdr:spPr>
        <a:xfrm>
          <a:off x="2500697" y="3438004"/>
          <a:ext cx="418783" cy="385483"/>
        </a:xfrm>
        <a:prstGeom prst="rect">
          <a:avLst/>
        </a:prstGeom>
      </xdr:spPr>
    </xdr:pic>
    <xdr:clientData/>
  </xdr:oneCellAnchor>
  <xdr:oneCellAnchor>
    <xdr:from>
      <xdr:col>8</xdr:col>
      <xdr:colOff>179293</xdr:colOff>
      <xdr:row>21</xdr:row>
      <xdr:rowOff>101244</xdr:rowOff>
    </xdr:from>
    <xdr:ext cx="421985" cy="385483"/>
    <xdr:pic>
      <xdr:nvPicPr>
        <xdr:cNvPr id="59" name="Picture 58">
          <a:extLst>
            <a:ext uri="{FF2B5EF4-FFF2-40B4-BE49-F238E27FC236}">
              <a16:creationId xmlns:a16="http://schemas.microsoft.com/office/drawing/2014/main" id="{00000000-0008-0000-0100-00003B000000}"/>
            </a:ext>
          </a:extLst>
        </xdr:cNvPr>
        <xdr:cNvPicPr>
          <a:picLocks noChangeAspect="1"/>
        </xdr:cNvPicPr>
      </xdr:nvPicPr>
      <xdr:blipFill>
        <a:blip xmlns:r="http://schemas.openxmlformats.org/officeDocument/2006/relationships" r:embed="rId2"/>
        <a:stretch>
          <a:fillRect/>
        </a:stretch>
      </xdr:blipFill>
      <xdr:spPr>
        <a:xfrm>
          <a:off x="2960593" y="3400704"/>
          <a:ext cx="421985" cy="385483"/>
        </a:xfrm>
        <a:prstGeom prst="rect">
          <a:avLst/>
        </a:prstGeom>
      </xdr:spPr>
    </xdr:pic>
    <xdr:clientData/>
  </xdr:oneCellAnchor>
  <xdr:oneCellAnchor>
    <xdr:from>
      <xdr:col>11</xdr:col>
      <xdr:colOff>46076</xdr:colOff>
      <xdr:row>20</xdr:row>
      <xdr:rowOff>175846</xdr:rowOff>
    </xdr:from>
    <xdr:ext cx="421984" cy="385483"/>
    <xdr:pic>
      <xdr:nvPicPr>
        <xdr:cNvPr id="60" name="Picture 59">
          <a:extLst>
            <a:ext uri="{FF2B5EF4-FFF2-40B4-BE49-F238E27FC236}">
              <a16:creationId xmlns:a16="http://schemas.microsoft.com/office/drawing/2014/main" id="{00000000-0008-0000-0100-00003C000000}"/>
            </a:ext>
          </a:extLst>
        </xdr:cNvPr>
        <xdr:cNvPicPr>
          <a:picLocks noChangeAspect="1"/>
        </xdr:cNvPicPr>
      </xdr:nvPicPr>
      <xdr:blipFill>
        <a:blip xmlns:r="http://schemas.openxmlformats.org/officeDocument/2006/relationships" r:embed="rId2"/>
        <a:stretch>
          <a:fillRect/>
        </a:stretch>
      </xdr:blipFill>
      <xdr:spPr>
        <a:xfrm>
          <a:off x="3398876" y="3292426"/>
          <a:ext cx="421984" cy="385483"/>
        </a:xfrm>
        <a:prstGeom prst="rect">
          <a:avLst/>
        </a:prstGeom>
      </xdr:spPr>
    </xdr:pic>
    <xdr:clientData/>
  </xdr:oneCellAnchor>
  <xdr:oneCellAnchor>
    <xdr:from>
      <xdr:col>14</xdr:col>
      <xdr:colOff>136663</xdr:colOff>
      <xdr:row>15</xdr:row>
      <xdr:rowOff>53286</xdr:rowOff>
    </xdr:from>
    <xdr:ext cx="421984" cy="385483"/>
    <xdr:pic>
      <xdr:nvPicPr>
        <xdr:cNvPr id="61" name="Picture 60">
          <a:extLst>
            <a:ext uri="{FF2B5EF4-FFF2-40B4-BE49-F238E27FC236}">
              <a16:creationId xmlns:a16="http://schemas.microsoft.com/office/drawing/2014/main" id="{00000000-0008-0000-0100-00003D000000}"/>
            </a:ext>
          </a:extLst>
        </xdr:cNvPr>
        <xdr:cNvPicPr>
          <a:picLocks noChangeAspect="1"/>
        </xdr:cNvPicPr>
      </xdr:nvPicPr>
      <xdr:blipFill>
        <a:blip xmlns:r="http://schemas.openxmlformats.org/officeDocument/2006/relationships" r:embed="rId2"/>
        <a:stretch>
          <a:fillRect/>
        </a:stretch>
      </xdr:blipFill>
      <xdr:spPr>
        <a:xfrm>
          <a:off x="4060963" y="2255466"/>
          <a:ext cx="421984" cy="385483"/>
        </a:xfrm>
        <a:prstGeom prst="rect">
          <a:avLst/>
        </a:prstGeom>
      </xdr:spPr>
    </xdr:pic>
    <xdr:clientData/>
  </xdr:oneCellAnchor>
  <xdr:oneCellAnchor>
    <xdr:from>
      <xdr:col>13</xdr:col>
      <xdr:colOff>105536</xdr:colOff>
      <xdr:row>21</xdr:row>
      <xdr:rowOff>149202</xdr:rowOff>
    </xdr:from>
    <xdr:ext cx="421985" cy="385483"/>
    <xdr:pic>
      <xdr:nvPicPr>
        <xdr:cNvPr id="62" name="Picture 61">
          <a:extLst>
            <a:ext uri="{FF2B5EF4-FFF2-40B4-BE49-F238E27FC236}">
              <a16:creationId xmlns:a16="http://schemas.microsoft.com/office/drawing/2014/main" id="{00000000-0008-0000-0100-00003E000000}"/>
            </a:ext>
          </a:extLst>
        </xdr:cNvPr>
        <xdr:cNvPicPr>
          <a:picLocks noChangeAspect="1"/>
        </xdr:cNvPicPr>
      </xdr:nvPicPr>
      <xdr:blipFill>
        <a:blip xmlns:r="http://schemas.openxmlformats.org/officeDocument/2006/relationships" r:embed="rId2"/>
        <a:stretch>
          <a:fillRect/>
        </a:stretch>
      </xdr:blipFill>
      <xdr:spPr>
        <a:xfrm>
          <a:off x="3839336" y="3448662"/>
          <a:ext cx="421985" cy="385483"/>
        </a:xfrm>
        <a:prstGeom prst="rect">
          <a:avLst/>
        </a:prstGeom>
      </xdr:spPr>
    </xdr:pic>
    <xdr:clientData/>
  </xdr:oneCellAnchor>
  <xdr:oneCellAnchor>
    <xdr:from>
      <xdr:col>16</xdr:col>
      <xdr:colOff>30935</xdr:colOff>
      <xdr:row>21</xdr:row>
      <xdr:rowOff>138546</xdr:rowOff>
    </xdr:from>
    <xdr:ext cx="421984" cy="385483"/>
    <xdr:pic>
      <xdr:nvPicPr>
        <xdr:cNvPr id="63" name="Picture 62">
          <a:extLst>
            <a:ext uri="{FF2B5EF4-FFF2-40B4-BE49-F238E27FC236}">
              <a16:creationId xmlns:a16="http://schemas.microsoft.com/office/drawing/2014/main" id="{00000000-0008-0000-0100-00003F000000}"/>
            </a:ext>
          </a:extLst>
        </xdr:cNvPr>
        <xdr:cNvPicPr>
          <a:picLocks noChangeAspect="1"/>
        </xdr:cNvPicPr>
      </xdr:nvPicPr>
      <xdr:blipFill>
        <a:blip xmlns:r="http://schemas.openxmlformats.org/officeDocument/2006/relationships" r:embed="rId2"/>
        <a:stretch>
          <a:fillRect/>
        </a:stretch>
      </xdr:blipFill>
      <xdr:spPr>
        <a:xfrm>
          <a:off x="4336235" y="3438006"/>
          <a:ext cx="421984" cy="385483"/>
        </a:xfrm>
        <a:prstGeom prst="rect">
          <a:avLst/>
        </a:prstGeom>
      </xdr:spPr>
    </xdr:pic>
    <xdr:clientData/>
  </xdr:oneCellAnchor>
  <xdr:oneCellAnchor>
    <xdr:from>
      <xdr:col>18</xdr:col>
      <xdr:colOff>84221</xdr:colOff>
      <xdr:row>21</xdr:row>
      <xdr:rowOff>149202</xdr:rowOff>
    </xdr:from>
    <xdr:ext cx="421984" cy="385483"/>
    <xdr:pic>
      <xdr:nvPicPr>
        <xdr:cNvPr id="64" name="Picture 63">
          <a:extLst>
            <a:ext uri="{FF2B5EF4-FFF2-40B4-BE49-F238E27FC236}">
              <a16:creationId xmlns:a16="http://schemas.microsoft.com/office/drawing/2014/main" id="{00000000-0008-0000-0100-000040000000}"/>
            </a:ext>
          </a:extLst>
        </xdr:cNvPr>
        <xdr:cNvPicPr>
          <a:picLocks noChangeAspect="1"/>
        </xdr:cNvPicPr>
      </xdr:nvPicPr>
      <xdr:blipFill>
        <a:blip xmlns:r="http://schemas.openxmlformats.org/officeDocument/2006/relationships" r:embed="rId2"/>
        <a:stretch>
          <a:fillRect/>
        </a:stretch>
      </xdr:blipFill>
      <xdr:spPr>
        <a:xfrm>
          <a:off x="4770521" y="3448662"/>
          <a:ext cx="421984" cy="385483"/>
        </a:xfrm>
        <a:prstGeom prst="rect">
          <a:avLst/>
        </a:prstGeom>
      </xdr:spPr>
    </xdr:pic>
    <xdr:clientData/>
  </xdr:oneCellAnchor>
  <xdr:oneCellAnchor>
    <xdr:from>
      <xdr:col>3</xdr:col>
      <xdr:colOff>20467</xdr:colOff>
      <xdr:row>19</xdr:row>
      <xdr:rowOff>78896</xdr:rowOff>
    </xdr:from>
    <xdr:ext cx="418783" cy="384841"/>
    <xdr:pic>
      <xdr:nvPicPr>
        <xdr:cNvPr id="65" name="Picture 64">
          <a:extLst>
            <a:ext uri="{FF2B5EF4-FFF2-40B4-BE49-F238E27FC236}">
              <a16:creationId xmlns:a16="http://schemas.microsoft.com/office/drawing/2014/main" id="{00000000-0008-0000-0100-000041000000}"/>
            </a:ext>
          </a:extLst>
        </xdr:cNvPr>
        <xdr:cNvPicPr>
          <a:picLocks noChangeAspect="1"/>
        </xdr:cNvPicPr>
      </xdr:nvPicPr>
      <xdr:blipFill>
        <a:blip xmlns:r="http://schemas.openxmlformats.org/officeDocument/2006/relationships" r:embed="rId2"/>
        <a:stretch>
          <a:fillRect/>
        </a:stretch>
      </xdr:blipFill>
      <xdr:spPr>
        <a:xfrm>
          <a:off x="1849267" y="3012596"/>
          <a:ext cx="418783" cy="384841"/>
        </a:xfrm>
        <a:prstGeom prst="rect">
          <a:avLst/>
        </a:prstGeom>
      </xdr:spPr>
    </xdr:pic>
    <xdr:clientData/>
  </xdr:oneCellAnchor>
  <xdr:oneCellAnchor>
    <xdr:from>
      <xdr:col>7</xdr:col>
      <xdr:colOff>148355</xdr:colOff>
      <xdr:row>19</xdr:row>
      <xdr:rowOff>46923</xdr:rowOff>
    </xdr:from>
    <xdr:ext cx="418781" cy="384841"/>
    <xdr:pic>
      <xdr:nvPicPr>
        <xdr:cNvPr id="66" name="Picture 65">
          <a:extLst>
            <a:ext uri="{FF2B5EF4-FFF2-40B4-BE49-F238E27FC236}">
              <a16:creationId xmlns:a16="http://schemas.microsoft.com/office/drawing/2014/main" id="{00000000-0008-0000-0100-000042000000}"/>
            </a:ext>
          </a:extLst>
        </xdr:cNvPr>
        <xdr:cNvPicPr>
          <a:picLocks noChangeAspect="1"/>
        </xdr:cNvPicPr>
      </xdr:nvPicPr>
      <xdr:blipFill>
        <a:blip xmlns:r="http://schemas.openxmlformats.org/officeDocument/2006/relationships" r:embed="rId2"/>
        <a:stretch>
          <a:fillRect/>
        </a:stretch>
      </xdr:blipFill>
      <xdr:spPr>
        <a:xfrm>
          <a:off x="2739155" y="2980623"/>
          <a:ext cx="418781" cy="384841"/>
        </a:xfrm>
        <a:prstGeom prst="rect">
          <a:avLst/>
        </a:prstGeom>
      </xdr:spPr>
    </xdr:pic>
    <xdr:clientData/>
  </xdr:oneCellAnchor>
  <xdr:oneCellAnchor>
    <xdr:from>
      <xdr:col>10</xdr:col>
      <xdr:colOff>57767</xdr:colOff>
      <xdr:row>16</xdr:row>
      <xdr:rowOff>94883</xdr:rowOff>
    </xdr:from>
    <xdr:ext cx="418783" cy="384841"/>
    <xdr:pic>
      <xdr:nvPicPr>
        <xdr:cNvPr id="67" name="Picture 66">
          <a:extLst>
            <a:ext uri="{FF2B5EF4-FFF2-40B4-BE49-F238E27FC236}">
              <a16:creationId xmlns:a16="http://schemas.microsoft.com/office/drawing/2014/main" id="{00000000-0008-0000-0100-000043000000}"/>
            </a:ext>
          </a:extLst>
        </xdr:cNvPr>
        <xdr:cNvPicPr>
          <a:picLocks noChangeAspect="1"/>
        </xdr:cNvPicPr>
      </xdr:nvPicPr>
      <xdr:blipFill>
        <a:blip xmlns:r="http://schemas.openxmlformats.org/officeDocument/2006/relationships" r:embed="rId2"/>
        <a:stretch>
          <a:fillRect/>
        </a:stretch>
      </xdr:blipFill>
      <xdr:spPr>
        <a:xfrm>
          <a:off x="3220067" y="2479943"/>
          <a:ext cx="418783" cy="384841"/>
        </a:xfrm>
        <a:prstGeom prst="rect">
          <a:avLst/>
        </a:prstGeom>
      </xdr:spPr>
    </xdr:pic>
    <xdr:clientData/>
  </xdr:oneCellAnchor>
  <xdr:oneCellAnchor>
    <xdr:from>
      <xdr:col>7</xdr:col>
      <xdr:colOff>141993</xdr:colOff>
      <xdr:row>17</xdr:row>
      <xdr:rowOff>25609</xdr:rowOff>
    </xdr:from>
    <xdr:ext cx="421985" cy="384841"/>
    <xdr:pic>
      <xdr:nvPicPr>
        <xdr:cNvPr id="68" name="Picture 67">
          <a:extLst>
            <a:ext uri="{FF2B5EF4-FFF2-40B4-BE49-F238E27FC236}">
              <a16:creationId xmlns:a16="http://schemas.microsoft.com/office/drawing/2014/main" id="{00000000-0008-0000-0100-000044000000}"/>
            </a:ext>
          </a:extLst>
        </xdr:cNvPr>
        <xdr:cNvPicPr>
          <a:picLocks noChangeAspect="1"/>
        </xdr:cNvPicPr>
      </xdr:nvPicPr>
      <xdr:blipFill>
        <a:blip xmlns:r="http://schemas.openxmlformats.org/officeDocument/2006/relationships" r:embed="rId2"/>
        <a:stretch>
          <a:fillRect/>
        </a:stretch>
      </xdr:blipFill>
      <xdr:spPr>
        <a:xfrm>
          <a:off x="2732793" y="2593549"/>
          <a:ext cx="421985" cy="384841"/>
        </a:xfrm>
        <a:prstGeom prst="rect">
          <a:avLst/>
        </a:prstGeom>
      </xdr:spPr>
    </xdr:pic>
    <xdr:clientData/>
  </xdr:oneCellAnchor>
  <xdr:oneCellAnchor>
    <xdr:from>
      <xdr:col>12</xdr:col>
      <xdr:colOff>83378</xdr:colOff>
      <xdr:row>18</xdr:row>
      <xdr:rowOff>84223</xdr:rowOff>
    </xdr:from>
    <xdr:ext cx="421984" cy="384841"/>
    <xdr:pic>
      <xdr:nvPicPr>
        <xdr:cNvPr id="69" name="Picture 68">
          <a:extLst>
            <a:ext uri="{FF2B5EF4-FFF2-40B4-BE49-F238E27FC236}">
              <a16:creationId xmlns:a16="http://schemas.microsoft.com/office/drawing/2014/main" id="{00000000-0008-0000-0100-000045000000}"/>
            </a:ext>
          </a:extLst>
        </xdr:cNvPr>
        <xdr:cNvPicPr>
          <a:picLocks noChangeAspect="1"/>
        </xdr:cNvPicPr>
      </xdr:nvPicPr>
      <xdr:blipFill>
        <a:blip xmlns:r="http://schemas.openxmlformats.org/officeDocument/2006/relationships" r:embed="rId2"/>
        <a:stretch>
          <a:fillRect/>
        </a:stretch>
      </xdr:blipFill>
      <xdr:spPr>
        <a:xfrm>
          <a:off x="3626678" y="2835043"/>
          <a:ext cx="421984" cy="384841"/>
        </a:xfrm>
        <a:prstGeom prst="rect">
          <a:avLst/>
        </a:prstGeom>
      </xdr:spPr>
    </xdr:pic>
    <xdr:clientData/>
  </xdr:oneCellAnchor>
  <xdr:oneCellAnchor>
    <xdr:from>
      <xdr:col>18</xdr:col>
      <xdr:colOff>136663</xdr:colOff>
      <xdr:row>17</xdr:row>
      <xdr:rowOff>73568</xdr:rowOff>
    </xdr:from>
    <xdr:ext cx="421984" cy="384841"/>
    <xdr:pic>
      <xdr:nvPicPr>
        <xdr:cNvPr id="70" name="Picture 69">
          <a:extLst>
            <a:ext uri="{FF2B5EF4-FFF2-40B4-BE49-F238E27FC236}">
              <a16:creationId xmlns:a16="http://schemas.microsoft.com/office/drawing/2014/main" id="{00000000-0008-0000-0100-000046000000}"/>
            </a:ext>
          </a:extLst>
        </xdr:cNvPr>
        <xdr:cNvPicPr>
          <a:picLocks noChangeAspect="1"/>
        </xdr:cNvPicPr>
      </xdr:nvPicPr>
      <xdr:blipFill>
        <a:blip xmlns:r="http://schemas.openxmlformats.org/officeDocument/2006/relationships" r:embed="rId2"/>
        <a:stretch>
          <a:fillRect/>
        </a:stretch>
      </xdr:blipFill>
      <xdr:spPr>
        <a:xfrm>
          <a:off x="4822963" y="2641508"/>
          <a:ext cx="421984" cy="384841"/>
        </a:xfrm>
        <a:prstGeom prst="rect">
          <a:avLst/>
        </a:prstGeom>
      </xdr:spPr>
    </xdr:pic>
    <xdr:clientData/>
  </xdr:oneCellAnchor>
  <xdr:oneCellAnchor>
    <xdr:from>
      <xdr:col>12</xdr:col>
      <xdr:colOff>94879</xdr:colOff>
      <xdr:row>14</xdr:row>
      <xdr:rowOff>153495</xdr:rowOff>
    </xdr:from>
    <xdr:ext cx="421985" cy="384841"/>
    <xdr:pic>
      <xdr:nvPicPr>
        <xdr:cNvPr id="71" name="Picture 70">
          <a:extLst>
            <a:ext uri="{FF2B5EF4-FFF2-40B4-BE49-F238E27FC236}">
              <a16:creationId xmlns:a16="http://schemas.microsoft.com/office/drawing/2014/main" id="{00000000-0008-0000-0100-000047000000}"/>
            </a:ext>
          </a:extLst>
        </xdr:cNvPr>
        <xdr:cNvPicPr>
          <a:picLocks noChangeAspect="1"/>
        </xdr:cNvPicPr>
      </xdr:nvPicPr>
      <xdr:blipFill>
        <a:blip xmlns:r="http://schemas.openxmlformats.org/officeDocument/2006/relationships" r:embed="rId2"/>
        <a:stretch>
          <a:fillRect/>
        </a:stretch>
      </xdr:blipFill>
      <xdr:spPr>
        <a:xfrm>
          <a:off x="3638179" y="2172795"/>
          <a:ext cx="421985" cy="384841"/>
        </a:xfrm>
        <a:prstGeom prst="rect">
          <a:avLst/>
        </a:prstGeom>
      </xdr:spPr>
    </xdr:pic>
    <xdr:clientData/>
  </xdr:oneCellAnchor>
  <xdr:oneCellAnchor>
    <xdr:from>
      <xdr:col>16</xdr:col>
      <xdr:colOff>25606</xdr:colOff>
      <xdr:row>17</xdr:row>
      <xdr:rowOff>89554</xdr:rowOff>
    </xdr:from>
    <xdr:ext cx="421984" cy="384841"/>
    <xdr:pic>
      <xdr:nvPicPr>
        <xdr:cNvPr id="72" name="Picture 71">
          <a:extLst>
            <a:ext uri="{FF2B5EF4-FFF2-40B4-BE49-F238E27FC236}">
              <a16:creationId xmlns:a16="http://schemas.microsoft.com/office/drawing/2014/main" id="{00000000-0008-0000-0100-000048000000}"/>
            </a:ext>
          </a:extLst>
        </xdr:cNvPr>
        <xdr:cNvPicPr>
          <a:picLocks noChangeAspect="1"/>
        </xdr:cNvPicPr>
      </xdr:nvPicPr>
      <xdr:blipFill>
        <a:blip xmlns:r="http://schemas.openxmlformats.org/officeDocument/2006/relationships" r:embed="rId2"/>
        <a:stretch>
          <a:fillRect/>
        </a:stretch>
      </xdr:blipFill>
      <xdr:spPr>
        <a:xfrm>
          <a:off x="4330906" y="2657494"/>
          <a:ext cx="421984" cy="384841"/>
        </a:xfrm>
        <a:prstGeom prst="rect">
          <a:avLst/>
        </a:prstGeom>
      </xdr:spPr>
    </xdr:pic>
    <xdr:clientData/>
  </xdr:oneCellAnchor>
  <xdr:oneCellAnchor>
    <xdr:from>
      <xdr:col>18</xdr:col>
      <xdr:colOff>158823</xdr:colOff>
      <xdr:row>19</xdr:row>
      <xdr:rowOff>110868</xdr:rowOff>
    </xdr:from>
    <xdr:ext cx="421984" cy="384841"/>
    <xdr:pic>
      <xdr:nvPicPr>
        <xdr:cNvPr id="73" name="Picture 72">
          <a:extLst>
            <a:ext uri="{FF2B5EF4-FFF2-40B4-BE49-F238E27FC236}">
              <a16:creationId xmlns:a16="http://schemas.microsoft.com/office/drawing/2014/main" id="{00000000-0008-0000-0100-000049000000}"/>
            </a:ext>
          </a:extLst>
        </xdr:cNvPr>
        <xdr:cNvPicPr>
          <a:picLocks noChangeAspect="1"/>
        </xdr:cNvPicPr>
      </xdr:nvPicPr>
      <xdr:blipFill>
        <a:blip xmlns:r="http://schemas.openxmlformats.org/officeDocument/2006/relationships" r:embed="rId2"/>
        <a:stretch>
          <a:fillRect/>
        </a:stretch>
      </xdr:blipFill>
      <xdr:spPr>
        <a:xfrm>
          <a:off x="4845123" y="3044568"/>
          <a:ext cx="421984" cy="384841"/>
        </a:xfrm>
        <a:prstGeom prst="rect">
          <a:avLst/>
        </a:prstGeom>
      </xdr:spPr>
    </xdr:pic>
    <xdr:clientData/>
  </xdr:oneCellAnchor>
  <xdr:oneCellAnchor>
    <xdr:from>
      <xdr:col>3</xdr:col>
      <xdr:colOff>9809</xdr:colOff>
      <xdr:row>17</xdr:row>
      <xdr:rowOff>47769</xdr:rowOff>
    </xdr:from>
    <xdr:ext cx="418783" cy="383562"/>
    <xdr:pic>
      <xdr:nvPicPr>
        <xdr:cNvPr id="74" name="Picture 73">
          <a:extLst>
            <a:ext uri="{FF2B5EF4-FFF2-40B4-BE49-F238E27FC236}">
              <a16:creationId xmlns:a16="http://schemas.microsoft.com/office/drawing/2014/main" id="{00000000-0008-0000-0100-00004A000000}"/>
            </a:ext>
          </a:extLst>
        </xdr:cNvPr>
        <xdr:cNvPicPr>
          <a:picLocks noChangeAspect="1"/>
        </xdr:cNvPicPr>
      </xdr:nvPicPr>
      <xdr:blipFill>
        <a:blip xmlns:r="http://schemas.openxmlformats.org/officeDocument/2006/relationships" r:embed="rId2"/>
        <a:stretch>
          <a:fillRect/>
        </a:stretch>
      </xdr:blipFill>
      <xdr:spPr>
        <a:xfrm>
          <a:off x="1838609" y="2615709"/>
          <a:ext cx="418783" cy="383562"/>
        </a:xfrm>
        <a:prstGeom prst="rect">
          <a:avLst/>
        </a:prstGeom>
      </xdr:spPr>
    </xdr:pic>
    <xdr:clientData/>
  </xdr:oneCellAnchor>
  <xdr:oneCellAnchor>
    <xdr:from>
      <xdr:col>5</xdr:col>
      <xdr:colOff>63096</xdr:colOff>
      <xdr:row>17</xdr:row>
      <xdr:rowOff>53098</xdr:rowOff>
    </xdr:from>
    <xdr:ext cx="418781" cy="383562"/>
    <xdr:pic>
      <xdr:nvPicPr>
        <xdr:cNvPr id="75" name="Picture 74">
          <a:extLst>
            <a:ext uri="{FF2B5EF4-FFF2-40B4-BE49-F238E27FC236}">
              <a16:creationId xmlns:a16="http://schemas.microsoft.com/office/drawing/2014/main" id="{00000000-0008-0000-0100-00004B000000}"/>
            </a:ext>
          </a:extLst>
        </xdr:cNvPr>
        <xdr:cNvPicPr>
          <a:picLocks noChangeAspect="1"/>
        </xdr:cNvPicPr>
      </xdr:nvPicPr>
      <xdr:blipFill>
        <a:blip xmlns:r="http://schemas.openxmlformats.org/officeDocument/2006/relationships" r:embed="rId2"/>
        <a:stretch>
          <a:fillRect/>
        </a:stretch>
      </xdr:blipFill>
      <xdr:spPr>
        <a:xfrm>
          <a:off x="2272896" y="2621038"/>
          <a:ext cx="418781" cy="383562"/>
        </a:xfrm>
        <a:prstGeom prst="rect">
          <a:avLst/>
        </a:prstGeom>
      </xdr:spPr>
    </xdr:pic>
    <xdr:clientData/>
  </xdr:oneCellAnchor>
  <xdr:oneCellAnchor>
    <xdr:from>
      <xdr:col>8</xdr:col>
      <xdr:colOff>20466</xdr:colOff>
      <xdr:row>14</xdr:row>
      <xdr:rowOff>159672</xdr:rowOff>
    </xdr:from>
    <xdr:ext cx="418783" cy="383562"/>
    <xdr:pic>
      <xdr:nvPicPr>
        <xdr:cNvPr id="76" name="Picture 75">
          <a:extLst>
            <a:ext uri="{FF2B5EF4-FFF2-40B4-BE49-F238E27FC236}">
              <a16:creationId xmlns:a16="http://schemas.microsoft.com/office/drawing/2014/main" id="{00000000-0008-0000-0100-00004C000000}"/>
            </a:ext>
          </a:extLst>
        </xdr:cNvPr>
        <xdr:cNvPicPr>
          <a:picLocks noChangeAspect="1"/>
        </xdr:cNvPicPr>
      </xdr:nvPicPr>
      <xdr:blipFill>
        <a:blip xmlns:r="http://schemas.openxmlformats.org/officeDocument/2006/relationships" r:embed="rId2"/>
        <a:stretch>
          <a:fillRect/>
        </a:stretch>
      </xdr:blipFill>
      <xdr:spPr>
        <a:xfrm>
          <a:off x="2801766" y="2178972"/>
          <a:ext cx="418783" cy="383562"/>
        </a:xfrm>
        <a:prstGeom prst="rect">
          <a:avLst/>
        </a:prstGeom>
      </xdr:spPr>
    </xdr:pic>
    <xdr:clientData/>
  </xdr:oneCellAnchor>
  <xdr:oneCellAnchor>
    <xdr:from>
      <xdr:col>10</xdr:col>
      <xdr:colOff>169322</xdr:colOff>
      <xdr:row>12</xdr:row>
      <xdr:rowOff>143914</xdr:rowOff>
    </xdr:from>
    <xdr:ext cx="421985" cy="383562"/>
    <xdr:pic>
      <xdr:nvPicPr>
        <xdr:cNvPr id="77" name="Picture 76">
          <a:extLst>
            <a:ext uri="{FF2B5EF4-FFF2-40B4-BE49-F238E27FC236}">
              <a16:creationId xmlns:a16="http://schemas.microsoft.com/office/drawing/2014/main" id="{00000000-0008-0000-0100-00004D000000}"/>
            </a:ext>
          </a:extLst>
        </xdr:cNvPr>
        <xdr:cNvPicPr>
          <a:picLocks noChangeAspect="1"/>
        </xdr:cNvPicPr>
      </xdr:nvPicPr>
      <xdr:blipFill>
        <a:blip xmlns:r="http://schemas.openxmlformats.org/officeDocument/2006/relationships" r:embed="rId2"/>
        <a:stretch>
          <a:fillRect/>
        </a:stretch>
      </xdr:blipFill>
      <xdr:spPr>
        <a:xfrm>
          <a:off x="3331622" y="1797454"/>
          <a:ext cx="421985" cy="383562"/>
        </a:xfrm>
        <a:prstGeom prst="rect">
          <a:avLst/>
        </a:prstGeom>
      </xdr:spPr>
    </xdr:pic>
    <xdr:clientData/>
  </xdr:oneCellAnchor>
  <xdr:oneCellAnchor>
    <xdr:from>
      <xdr:col>13</xdr:col>
      <xdr:colOff>30091</xdr:colOff>
      <xdr:row>12</xdr:row>
      <xdr:rowOff>122369</xdr:rowOff>
    </xdr:from>
    <xdr:ext cx="421984" cy="383562"/>
    <xdr:pic>
      <xdr:nvPicPr>
        <xdr:cNvPr id="78" name="Picture 77">
          <a:extLst>
            <a:ext uri="{FF2B5EF4-FFF2-40B4-BE49-F238E27FC236}">
              <a16:creationId xmlns:a16="http://schemas.microsoft.com/office/drawing/2014/main" id="{00000000-0008-0000-0100-00004E000000}"/>
            </a:ext>
          </a:extLst>
        </xdr:cNvPr>
        <xdr:cNvPicPr>
          <a:picLocks noChangeAspect="1"/>
        </xdr:cNvPicPr>
      </xdr:nvPicPr>
      <xdr:blipFill>
        <a:blip xmlns:r="http://schemas.openxmlformats.org/officeDocument/2006/relationships" r:embed="rId2"/>
        <a:stretch>
          <a:fillRect/>
        </a:stretch>
      </xdr:blipFill>
      <xdr:spPr>
        <a:xfrm>
          <a:off x="3763891" y="1775909"/>
          <a:ext cx="421984" cy="383562"/>
        </a:xfrm>
        <a:prstGeom prst="rect">
          <a:avLst/>
        </a:prstGeom>
      </xdr:spPr>
    </xdr:pic>
    <xdr:clientData/>
  </xdr:oneCellAnchor>
  <xdr:oneCellAnchor>
    <xdr:from>
      <xdr:col>10</xdr:col>
      <xdr:colOff>115350</xdr:colOff>
      <xdr:row>6</xdr:row>
      <xdr:rowOff>21126</xdr:rowOff>
    </xdr:from>
    <xdr:ext cx="421984" cy="383562"/>
    <xdr:pic>
      <xdr:nvPicPr>
        <xdr:cNvPr id="79" name="Picture 78">
          <a:extLst>
            <a:ext uri="{FF2B5EF4-FFF2-40B4-BE49-F238E27FC236}">
              <a16:creationId xmlns:a16="http://schemas.microsoft.com/office/drawing/2014/main" id="{00000000-0008-0000-0100-00004F000000}"/>
            </a:ext>
          </a:extLst>
        </xdr:cNvPr>
        <xdr:cNvPicPr>
          <a:picLocks noChangeAspect="1"/>
        </xdr:cNvPicPr>
      </xdr:nvPicPr>
      <xdr:blipFill>
        <a:blip xmlns:r="http://schemas.openxmlformats.org/officeDocument/2006/relationships" r:embed="rId2"/>
        <a:stretch>
          <a:fillRect/>
        </a:stretch>
      </xdr:blipFill>
      <xdr:spPr>
        <a:xfrm>
          <a:off x="3277650" y="577386"/>
          <a:ext cx="421984" cy="383562"/>
        </a:xfrm>
        <a:prstGeom prst="rect">
          <a:avLst/>
        </a:prstGeom>
      </xdr:spPr>
    </xdr:pic>
    <xdr:clientData/>
  </xdr:oneCellAnchor>
  <xdr:oneCellAnchor>
    <xdr:from>
      <xdr:col>16</xdr:col>
      <xdr:colOff>89550</xdr:colOff>
      <xdr:row>13</xdr:row>
      <xdr:rowOff>37112</xdr:rowOff>
    </xdr:from>
    <xdr:ext cx="421985" cy="383562"/>
    <xdr:pic>
      <xdr:nvPicPr>
        <xdr:cNvPr id="80" name="Picture 79">
          <a:extLst>
            <a:ext uri="{FF2B5EF4-FFF2-40B4-BE49-F238E27FC236}">
              <a16:creationId xmlns:a16="http://schemas.microsoft.com/office/drawing/2014/main" id="{00000000-0008-0000-0100-000050000000}"/>
            </a:ext>
          </a:extLst>
        </xdr:cNvPr>
        <xdr:cNvPicPr>
          <a:picLocks noChangeAspect="1"/>
        </xdr:cNvPicPr>
      </xdr:nvPicPr>
      <xdr:blipFill>
        <a:blip xmlns:r="http://schemas.openxmlformats.org/officeDocument/2006/relationships" r:embed="rId2"/>
        <a:stretch>
          <a:fillRect/>
        </a:stretch>
      </xdr:blipFill>
      <xdr:spPr>
        <a:xfrm>
          <a:off x="4394850" y="1873532"/>
          <a:ext cx="421985" cy="383562"/>
        </a:xfrm>
        <a:prstGeom prst="rect">
          <a:avLst/>
        </a:prstGeom>
      </xdr:spPr>
    </xdr:pic>
    <xdr:clientData/>
  </xdr:oneCellAnchor>
  <xdr:oneCellAnchor>
    <xdr:from>
      <xdr:col>14</xdr:col>
      <xdr:colOff>110864</xdr:colOff>
      <xdr:row>19</xdr:row>
      <xdr:rowOff>122371</xdr:rowOff>
    </xdr:from>
    <xdr:ext cx="421984" cy="383562"/>
    <xdr:pic>
      <xdr:nvPicPr>
        <xdr:cNvPr id="81" name="Picture 80">
          <a:extLst>
            <a:ext uri="{FF2B5EF4-FFF2-40B4-BE49-F238E27FC236}">
              <a16:creationId xmlns:a16="http://schemas.microsoft.com/office/drawing/2014/main" id="{00000000-0008-0000-0100-000051000000}"/>
            </a:ext>
          </a:extLst>
        </xdr:cNvPr>
        <xdr:cNvPicPr>
          <a:picLocks noChangeAspect="1"/>
        </xdr:cNvPicPr>
      </xdr:nvPicPr>
      <xdr:blipFill>
        <a:blip xmlns:r="http://schemas.openxmlformats.org/officeDocument/2006/relationships" r:embed="rId2"/>
        <a:stretch>
          <a:fillRect/>
        </a:stretch>
      </xdr:blipFill>
      <xdr:spPr>
        <a:xfrm>
          <a:off x="4035164" y="3056071"/>
          <a:ext cx="421984" cy="383562"/>
        </a:xfrm>
        <a:prstGeom prst="rect">
          <a:avLst/>
        </a:prstGeom>
      </xdr:spPr>
    </xdr:pic>
    <xdr:clientData/>
  </xdr:oneCellAnchor>
  <xdr:oneCellAnchor>
    <xdr:from>
      <xdr:col>10</xdr:col>
      <xdr:colOff>30935</xdr:colOff>
      <xdr:row>18</xdr:row>
      <xdr:rowOff>138356</xdr:rowOff>
    </xdr:from>
    <xdr:ext cx="421984" cy="383562"/>
    <xdr:pic>
      <xdr:nvPicPr>
        <xdr:cNvPr id="82" name="Picture 81">
          <a:extLst>
            <a:ext uri="{FF2B5EF4-FFF2-40B4-BE49-F238E27FC236}">
              <a16:creationId xmlns:a16="http://schemas.microsoft.com/office/drawing/2014/main" id="{00000000-0008-0000-0100-000052000000}"/>
            </a:ext>
          </a:extLst>
        </xdr:cNvPr>
        <xdr:cNvPicPr>
          <a:picLocks noChangeAspect="1"/>
        </xdr:cNvPicPr>
      </xdr:nvPicPr>
      <xdr:blipFill>
        <a:blip xmlns:r="http://schemas.openxmlformats.org/officeDocument/2006/relationships" r:embed="rId2"/>
        <a:stretch>
          <a:fillRect/>
        </a:stretch>
      </xdr:blipFill>
      <xdr:spPr>
        <a:xfrm>
          <a:off x="3193235" y="2889176"/>
          <a:ext cx="421984" cy="383562"/>
        </a:xfrm>
        <a:prstGeom prst="rect">
          <a:avLst/>
        </a:prstGeom>
      </xdr:spPr>
    </xdr:pic>
    <xdr:clientData/>
  </xdr:oneCellAnchor>
  <xdr:oneCellAnchor>
    <xdr:from>
      <xdr:col>3</xdr:col>
      <xdr:colOff>63097</xdr:colOff>
      <xdr:row>15</xdr:row>
      <xdr:rowOff>17490</xdr:rowOff>
    </xdr:from>
    <xdr:ext cx="418783" cy="383561"/>
    <xdr:pic>
      <xdr:nvPicPr>
        <xdr:cNvPr id="83" name="Picture 82">
          <a:extLst>
            <a:ext uri="{FF2B5EF4-FFF2-40B4-BE49-F238E27FC236}">
              <a16:creationId xmlns:a16="http://schemas.microsoft.com/office/drawing/2014/main" id="{00000000-0008-0000-0100-000053000000}"/>
            </a:ext>
          </a:extLst>
        </xdr:cNvPr>
        <xdr:cNvPicPr>
          <a:picLocks noChangeAspect="1"/>
        </xdr:cNvPicPr>
      </xdr:nvPicPr>
      <xdr:blipFill>
        <a:blip xmlns:r="http://schemas.openxmlformats.org/officeDocument/2006/relationships" r:embed="rId2"/>
        <a:stretch>
          <a:fillRect/>
        </a:stretch>
      </xdr:blipFill>
      <xdr:spPr>
        <a:xfrm>
          <a:off x="1891897" y="2219670"/>
          <a:ext cx="418783" cy="383561"/>
        </a:xfrm>
        <a:prstGeom prst="rect">
          <a:avLst/>
        </a:prstGeom>
      </xdr:spPr>
    </xdr:pic>
    <xdr:clientData/>
  </xdr:oneCellAnchor>
  <xdr:oneCellAnchor>
    <xdr:from>
      <xdr:col>3</xdr:col>
      <xdr:colOff>4480</xdr:colOff>
      <xdr:row>12</xdr:row>
      <xdr:rowOff>161365</xdr:rowOff>
    </xdr:from>
    <xdr:ext cx="418781" cy="383561"/>
    <xdr:pic>
      <xdr:nvPicPr>
        <xdr:cNvPr id="84" name="Picture 83">
          <a:extLst>
            <a:ext uri="{FF2B5EF4-FFF2-40B4-BE49-F238E27FC236}">
              <a16:creationId xmlns:a16="http://schemas.microsoft.com/office/drawing/2014/main" id="{00000000-0008-0000-0100-000054000000}"/>
            </a:ext>
          </a:extLst>
        </xdr:cNvPr>
        <xdr:cNvPicPr>
          <a:picLocks noChangeAspect="1"/>
        </xdr:cNvPicPr>
      </xdr:nvPicPr>
      <xdr:blipFill>
        <a:blip xmlns:r="http://schemas.openxmlformats.org/officeDocument/2006/relationships" r:embed="rId2"/>
        <a:stretch>
          <a:fillRect/>
        </a:stretch>
      </xdr:blipFill>
      <xdr:spPr>
        <a:xfrm>
          <a:off x="1833280" y="1814905"/>
          <a:ext cx="418781" cy="383561"/>
        </a:xfrm>
        <a:prstGeom prst="rect">
          <a:avLst/>
        </a:prstGeom>
      </xdr:spPr>
    </xdr:pic>
    <xdr:clientData/>
  </xdr:oneCellAnchor>
  <xdr:oneCellAnchor>
    <xdr:from>
      <xdr:col>5</xdr:col>
      <xdr:colOff>148355</xdr:colOff>
      <xdr:row>15</xdr:row>
      <xdr:rowOff>17491</xdr:rowOff>
    </xdr:from>
    <xdr:ext cx="418783" cy="383561"/>
    <xdr:pic>
      <xdr:nvPicPr>
        <xdr:cNvPr id="85" name="Picture 84">
          <a:extLst>
            <a:ext uri="{FF2B5EF4-FFF2-40B4-BE49-F238E27FC236}">
              <a16:creationId xmlns:a16="http://schemas.microsoft.com/office/drawing/2014/main" id="{00000000-0008-0000-0100-000055000000}"/>
            </a:ext>
          </a:extLst>
        </xdr:cNvPr>
        <xdr:cNvPicPr>
          <a:picLocks noChangeAspect="1"/>
        </xdr:cNvPicPr>
      </xdr:nvPicPr>
      <xdr:blipFill>
        <a:blip xmlns:r="http://schemas.openxmlformats.org/officeDocument/2006/relationships" r:embed="rId2"/>
        <a:stretch>
          <a:fillRect/>
        </a:stretch>
      </xdr:blipFill>
      <xdr:spPr>
        <a:xfrm>
          <a:off x="2358155" y="2219671"/>
          <a:ext cx="418783" cy="383561"/>
        </a:xfrm>
        <a:prstGeom prst="rect">
          <a:avLst/>
        </a:prstGeom>
      </xdr:spPr>
    </xdr:pic>
    <xdr:clientData/>
  </xdr:oneCellAnchor>
  <xdr:oneCellAnchor>
    <xdr:from>
      <xdr:col>5</xdr:col>
      <xdr:colOff>126006</xdr:colOff>
      <xdr:row>12</xdr:row>
      <xdr:rowOff>166694</xdr:rowOff>
    </xdr:from>
    <xdr:ext cx="421985" cy="383561"/>
    <xdr:pic>
      <xdr:nvPicPr>
        <xdr:cNvPr id="86" name="Picture 85">
          <a:extLst>
            <a:ext uri="{FF2B5EF4-FFF2-40B4-BE49-F238E27FC236}">
              <a16:creationId xmlns:a16="http://schemas.microsoft.com/office/drawing/2014/main" id="{00000000-0008-0000-0100-000056000000}"/>
            </a:ext>
          </a:extLst>
        </xdr:cNvPr>
        <xdr:cNvPicPr>
          <a:picLocks noChangeAspect="1"/>
        </xdr:cNvPicPr>
      </xdr:nvPicPr>
      <xdr:blipFill>
        <a:blip xmlns:r="http://schemas.openxmlformats.org/officeDocument/2006/relationships" r:embed="rId2"/>
        <a:stretch>
          <a:fillRect/>
        </a:stretch>
      </xdr:blipFill>
      <xdr:spPr>
        <a:xfrm>
          <a:off x="2335806" y="1820234"/>
          <a:ext cx="421985" cy="383561"/>
        </a:xfrm>
        <a:prstGeom prst="rect">
          <a:avLst/>
        </a:prstGeom>
      </xdr:spPr>
    </xdr:pic>
    <xdr:clientData/>
  </xdr:oneCellAnchor>
  <xdr:oneCellAnchor>
    <xdr:from>
      <xdr:col>11</xdr:col>
      <xdr:colOff>168636</xdr:colOff>
      <xdr:row>10</xdr:row>
      <xdr:rowOff>97422</xdr:rowOff>
    </xdr:from>
    <xdr:ext cx="421984" cy="383561"/>
    <xdr:pic>
      <xdr:nvPicPr>
        <xdr:cNvPr id="87" name="Picture 86">
          <a:extLst>
            <a:ext uri="{FF2B5EF4-FFF2-40B4-BE49-F238E27FC236}">
              <a16:creationId xmlns:a16="http://schemas.microsoft.com/office/drawing/2014/main" id="{00000000-0008-0000-0100-000057000000}"/>
            </a:ext>
          </a:extLst>
        </xdr:cNvPr>
        <xdr:cNvPicPr>
          <a:picLocks noChangeAspect="1"/>
        </xdr:cNvPicPr>
      </xdr:nvPicPr>
      <xdr:blipFill>
        <a:blip xmlns:r="http://schemas.openxmlformats.org/officeDocument/2006/relationships" r:embed="rId2"/>
        <a:stretch>
          <a:fillRect/>
        </a:stretch>
      </xdr:blipFill>
      <xdr:spPr>
        <a:xfrm>
          <a:off x="3521436" y="1385202"/>
          <a:ext cx="421984" cy="383561"/>
        </a:xfrm>
        <a:prstGeom prst="rect">
          <a:avLst/>
        </a:prstGeom>
      </xdr:spPr>
    </xdr:pic>
    <xdr:clientData/>
  </xdr:oneCellAnchor>
  <xdr:oneCellAnchor>
    <xdr:from>
      <xdr:col>14</xdr:col>
      <xdr:colOff>55215</xdr:colOff>
      <xdr:row>10</xdr:row>
      <xdr:rowOff>93612</xdr:rowOff>
    </xdr:from>
    <xdr:ext cx="421984" cy="383561"/>
    <xdr:pic>
      <xdr:nvPicPr>
        <xdr:cNvPr id="88" name="Picture 87">
          <a:extLst>
            <a:ext uri="{FF2B5EF4-FFF2-40B4-BE49-F238E27FC236}">
              <a16:creationId xmlns:a16="http://schemas.microsoft.com/office/drawing/2014/main" id="{00000000-0008-0000-0100-000058000000}"/>
            </a:ext>
          </a:extLst>
        </xdr:cNvPr>
        <xdr:cNvPicPr>
          <a:picLocks noChangeAspect="1"/>
        </xdr:cNvPicPr>
      </xdr:nvPicPr>
      <xdr:blipFill>
        <a:blip xmlns:r="http://schemas.openxmlformats.org/officeDocument/2006/relationships" r:embed="rId2"/>
        <a:stretch>
          <a:fillRect/>
        </a:stretch>
      </xdr:blipFill>
      <xdr:spPr>
        <a:xfrm>
          <a:off x="3911678" y="1952149"/>
          <a:ext cx="421984" cy="383561"/>
        </a:xfrm>
        <a:prstGeom prst="rect">
          <a:avLst/>
        </a:prstGeom>
      </xdr:spPr>
    </xdr:pic>
    <xdr:clientData/>
  </xdr:oneCellAnchor>
  <xdr:oneCellAnchor>
    <xdr:from>
      <xdr:col>15</xdr:col>
      <xdr:colOff>185465</xdr:colOff>
      <xdr:row>8</xdr:row>
      <xdr:rowOff>65449</xdr:rowOff>
    </xdr:from>
    <xdr:ext cx="421985" cy="383561"/>
    <xdr:pic>
      <xdr:nvPicPr>
        <xdr:cNvPr id="89" name="Picture 88">
          <a:extLst>
            <a:ext uri="{FF2B5EF4-FFF2-40B4-BE49-F238E27FC236}">
              <a16:creationId xmlns:a16="http://schemas.microsoft.com/office/drawing/2014/main" id="{00000000-0008-0000-0100-000059000000}"/>
            </a:ext>
          </a:extLst>
        </xdr:cNvPr>
        <xdr:cNvPicPr>
          <a:picLocks noChangeAspect="1"/>
        </xdr:cNvPicPr>
      </xdr:nvPicPr>
      <xdr:blipFill>
        <a:blip xmlns:r="http://schemas.openxmlformats.org/officeDocument/2006/relationships" r:embed="rId2"/>
        <a:stretch>
          <a:fillRect/>
        </a:stretch>
      </xdr:blipFill>
      <xdr:spPr>
        <a:xfrm>
          <a:off x="4300265" y="987469"/>
          <a:ext cx="421985" cy="383561"/>
        </a:xfrm>
        <a:prstGeom prst="rect">
          <a:avLst/>
        </a:prstGeom>
      </xdr:spPr>
    </xdr:pic>
    <xdr:clientData/>
  </xdr:oneCellAnchor>
  <xdr:oneCellAnchor>
    <xdr:from>
      <xdr:col>18</xdr:col>
      <xdr:colOff>158823</xdr:colOff>
      <xdr:row>12</xdr:row>
      <xdr:rowOff>172022</xdr:rowOff>
    </xdr:from>
    <xdr:ext cx="421984" cy="383561"/>
    <xdr:pic>
      <xdr:nvPicPr>
        <xdr:cNvPr id="90" name="Picture 89">
          <a:extLst>
            <a:ext uri="{FF2B5EF4-FFF2-40B4-BE49-F238E27FC236}">
              <a16:creationId xmlns:a16="http://schemas.microsoft.com/office/drawing/2014/main" id="{00000000-0008-0000-0100-00005A000000}"/>
            </a:ext>
          </a:extLst>
        </xdr:cNvPr>
        <xdr:cNvPicPr>
          <a:picLocks noChangeAspect="1"/>
        </xdr:cNvPicPr>
      </xdr:nvPicPr>
      <xdr:blipFill>
        <a:blip xmlns:r="http://schemas.openxmlformats.org/officeDocument/2006/relationships" r:embed="rId2"/>
        <a:stretch>
          <a:fillRect/>
        </a:stretch>
      </xdr:blipFill>
      <xdr:spPr>
        <a:xfrm>
          <a:off x="4845123" y="1825562"/>
          <a:ext cx="421984" cy="383561"/>
        </a:xfrm>
        <a:prstGeom prst="rect">
          <a:avLst/>
        </a:prstGeom>
      </xdr:spPr>
    </xdr:pic>
    <xdr:clientData/>
  </xdr:oneCellAnchor>
  <xdr:oneCellAnchor>
    <xdr:from>
      <xdr:col>18</xdr:col>
      <xdr:colOff>116193</xdr:colOff>
      <xdr:row>15</xdr:row>
      <xdr:rowOff>38806</xdr:rowOff>
    </xdr:from>
    <xdr:ext cx="421984" cy="383561"/>
    <xdr:pic>
      <xdr:nvPicPr>
        <xdr:cNvPr id="91" name="Picture 90">
          <a:extLst>
            <a:ext uri="{FF2B5EF4-FFF2-40B4-BE49-F238E27FC236}">
              <a16:creationId xmlns:a16="http://schemas.microsoft.com/office/drawing/2014/main" id="{00000000-0008-0000-0100-00005B000000}"/>
            </a:ext>
          </a:extLst>
        </xdr:cNvPr>
        <xdr:cNvPicPr>
          <a:picLocks noChangeAspect="1"/>
        </xdr:cNvPicPr>
      </xdr:nvPicPr>
      <xdr:blipFill>
        <a:blip xmlns:r="http://schemas.openxmlformats.org/officeDocument/2006/relationships" r:embed="rId2"/>
        <a:stretch>
          <a:fillRect/>
        </a:stretch>
      </xdr:blipFill>
      <xdr:spPr>
        <a:xfrm>
          <a:off x="4802493" y="2240986"/>
          <a:ext cx="421984" cy="383561"/>
        </a:xfrm>
        <a:prstGeom prst="rect">
          <a:avLst/>
        </a:prstGeom>
      </xdr:spPr>
    </xdr:pic>
    <xdr:clientData/>
  </xdr:oneCellAnchor>
  <xdr:oneCellAnchor>
    <xdr:from>
      <xdr:col>3</xdr:col>
      <xdr:colOff>137698</xdr:colOff>
      <xdr:row>10</xdr:row>
      <xdr:rowOff>141743</xdr:rowOff>
    </xdr:from>
    <xdr:ext cx="418783" cy="383561"/>
    <xdr:pic>
      <xdr:nvPicPr>
        <xdr:cNvPr id="92" name="Picture 91">
          <a:extLst>
            <a:ext uri="{FF2B5EF4-FFF2-40B4-BE49-F238E27FC236}">
              <a16:creationId xmlns:a16="http://schemas.microsoft.com/office/drawing/2014/main" id="{00000000-0008-0000-0100-00005C000000}"/>
            </a:ext>
          </a:extLst>
        </xdr:cNvPr>
        <xdr:cNvPicPr>
          <a:picLocks noChangeAspect="1"/>
        </xdr:cNvPicPr>
      </xdr:nvPicPr>
      <xdr:blipFill>
        <a:blip xmlns:r="http://schemas.openxmlformats.org/officeDocument/2006/relationships" r:embed="rId2"/>
        <a:stretch>
          <a:fillRect/>
        </a:stretch>
      </xdr:blipFill>
      <xdr:spPr>
        <a:xfrm>
          <a:off x="1966498" y="1429523"/>
          <a:ext cx="418783" cy="383561"/>
        </a:xfrm>
        <a:prstGeom prst="rect">
          <a:avLst/>
        </a:prstGeom>
      </xdr:spPr>
    </xdr:pic>
    <xdr:clientData/>
  </xdr:oneCellAnchor>
  <xdr:oneCellAnchor>
    <xdr:from>
      <xdr:col>6</xdr:col>
      <xdr:colOff>15139</xdr:colOff>
      <xdr:row>10</xdr:row>
      <xdr:rowOff>109771</xdr:rowOff>
    </xdr:from>
    <xdr:ext cx="418781" cy="383561"/>
    <xdr:pic>
      <xdr:nvPicPr>
        <xdr:cNvPr id="93" name="Picture 92">
          <a:extLst>
            <a:ext uri="{FF2B5EF4-FFF2-40B4-BE49-F238E27FC236}">
              <a16:creationId xmlns:a16="http://schemas.microsoft.com/office/drawing/2014/main" id="{00000000-0008-0000-0100-00005D000000}"/>
            </a:ext>
          </a:extLst>
        </xdr:cNvPr>
        <xdr:cNvPicPr>
          <a:picLocks noChangeAspect="1"/>
        </xdr:cNvPicPr>
      </xdr:nvPicPr>
      <xdr:blipFill>
        <a:blip xmlns:r="http://schemas.openxmlformats.org/officeDocument/2006/relationships" r:embed="rId2"/>
        <a:stretch>
          <a:fillRect/>
        </a:stretch>
      </xdr:blipFill>
      <xdr:spPr>
        <a:xfrm>
          <a:off x="2415439" y="1397551"/>
          <a:ext cx="418781" cy="383561"/>
        </a:xfrm>
        <a:prstGeom prst="rect">
          <a:avLst/>
        </a:prstGeom>
      </xdr:spPr>
    </xdr:pic>
    <xdr:clientData/>
  </xdr:oneCellAnchor>
  <xdr:oneCellAnchor>
    <xdr:from>
      <xdr:col>6</xdr:col>
      <xdr:colOff>57768</xdr:colOff>
      <xdr:row>8</xdr:row>
      <xdr:rowOff>67141</xdr:rowOff>
    </xdr:from>
    <xdr:ext cx="418783" cy="383561"/>
    <xdr:pic>
      <xdr:nvPicPr>
        <xdr:cNvPr id="94" name="Picture 93">
          <a:extLst>
            <a:ext uri="{FF2B5EF4-FFF2-40B4-BE49-F238E27FC236}">
              <a16:creationId xmlns:a16="http://schemas.microsoft.com/office/drawing/2014/main" id="{00000000-0008-0000-0100-00005E000000}"/>
            </a:ext>
          </a:extLst>
        </xdr:cNvPr>
        <xdr:cNvPicPr>
          <a:picLocks noChangeAspect="1"/>
        </xdr:cNvPicPr>
      </xdr:nvPicPr>
      <xdr:blipFill>
        <a:blip xmlns:r="http://schemas.openxmlformats.org/officeDocument/2006/relationships" r:embed="rId2"/>
        <a:stretch>
          <a:fillRect/>
        </a:stretch>
      </xdr:blipFill>
      <xdr:spPr>
        <a:xfrm>
          <a:off x="2458068" y="989161"/>
          <a:ext cx="418783" cy="383561"/>
        </a:xfrm>
        <a:prstGeom prst="rect">
          <a:avLst/>
        </a:prstGeom>
      </xdr:spPr>
    </xdr:pic>
    <xdr:clientData/>
  </xdr:oneCellAnchor>
  <xdr:oneCellAnchor>
    <xdr:from>
      <xdr:col>8</xdr:col>
      <xdr:colOff>163307</xdr:colOff>
      <xdr:row>10</xdr:row>
      <xdr:rowOff>104443</xdr:rowOff>
    </xdr:from>
    <xdr:ext cx="421985" cy="383561"/>
    <xdr:pic>
      <xdr:nvPicPr>
        <xdr:cNvPr id="95" name="Picture 94">
          <a:extLst>
            <a:ext uri="{FF2B5EF4-FFF2-40B4-BE49-F238E27FC236}">
              <a16:creationId xmlns:a16="http://schemas.microsoft.com/office/drawing/2014/main" id="{00000000-0008-0000-0100-00005F000000}"/>
            </a:ext>
          </a:extLst>
        </xdr:cNvPr>
        <xdr:cNvPicPr>
          <a:picLocks noChangeAspect="1"/>
        </xdr:cNvPicPr>
      </xdr:nvPicPr>
      <xdr:blipFill>
        <a:blip xmlns:r="http://schemas.openxmlformats.org/officeDocument/2006/relationships" r:embed="rId2"/>
        <a:stretch>
          <a:fillRect/>
        </a:stretch>
      </xdr:blipFill>
      <xdr:spPr>
        <a:xfrm>
          <a:off x="2944607" y="1392223"/>
          <a:ext cx="421985" cy="383561"/>
        </a:xfrm>
        <a:prstGeom prst="rect">
          <a:avLst/>
        </a:prstGeom>
      </xdr:spPr>
    </xdr:pic>
    <xdr:clientData/>
  </xdr:oneCellAnchor>
  <xdr:oneCellAnchor>
    <xdr:from>
      <xdr:col>8</xdr:col>
      <xdr:colOff>110021</xdr:colOff>
      <xdr:row>12</xdr:row>
      <xdr:rowOff>131085</xdr:rowOff>
    </xdr:from>
    <xdr:ext cx="421984" cy="383561"/>
    <xdr:pic>
      <xdr:nvPicPr>
        <xdr:cNvPr id="96" name="Picture 95">
          <a:extLst>
            <a:ext uri="{FF2B5EF4-FFF2-40B4-BE49-F238E27FC236}">
              <a16:creationId xmlns:a16="http://schemas.microsoft.com/office/drawing/2014/main" id="{00000000-0008-0000-0100-000060000000}"/>
            </a:ext>
          </a:extLst>
        </xdr:cNvPr>
        <xdr:cNvPicPr>
          <a:picLocks noChangeAspect="1"/>
        </xdr:cNvPicPr>
      </xdr:nvPicPr>
      <xdr:blipFill>
        <a:blip xmlns:r="http://schemas.openxmlformats.org/officeDocument/2006/relationships" r:embed="rId2"/>
        <a:stretch>
          <a:fillRect/>
        </a:stretch>
      </xdr:blipFill>
      <xdr:spPr>
        <a:xfrm>
          <a:off x="2891321" y="1784625"/>
          <a:ext cx="421984" cy="383561"/>
        </a:xfrm>
        <a:prstGeom prst="rect">
          <a:avLst/>
        </a:prstGeom>
      </xdr:spPr>
    </xdr:pic>
    <xdr:clientData/>
  </xdr:oneCellAnchor>
  <xdr:oneCellAnchor>
    <xdr:from>
      <xdr:col>13</xdr:col>
      <xdr:colOff>126007</xdr:colOff>
      <xdr:row>8</xdr:row>
      <xdr:rowOff>61813</xdr:rowOff>
    </xdr:from>
    <xdr:ext cx="421984" cy="383561"/>
    <xdr:pic>
      <xdr:nvPicPr>
        <xdr:cNvPr id="97" name="Picture 96">
          <a:extLst>
            <a:ext uri="{FF2B5EF4-FFF2-40B4-BE49-F238E27FC236}">
              <a16:creationId xmlns:a16="http://schemas.microsoft.com/office/drawing/2014/main" id="{00000000-0008-0000-0100-000061000000}"/>
            </a:ext>
          </a:extLst>
        </xdr:cNvPr>
        <xdr:cNvPicPr>
          <a:picLocks noChangeAspect="1"/>
        </xdr:cNvPicPr>
      </xdr:nvPicPr>
      <xdr:blipFill>
        <a:blip xmlns:r="http://schemas.openxmlformats.org/officeDocument/2006/relationships" r:embed="rId2"/>
        <a:stretch>
          <a:fillRect/>
        </a:stretch>
      </xdr:blipFill>
      <xdr:spPr>
        <a:xfrm>
          <a:off x="3859807" y="983833"/>
          <a:ext cx="421984" cy="383561"/>
        </a:xfrm>
        <a:prstGeom prst="rect">
          <a:avLst/>
        </a:prstGeom>
      </xdr:spPr>
    </xdr:pic>
    <xdr:clientData/>
  </xdr:oneCellAnchor>
  <xdr:oneCellAnchor>
    <xdr:from>
      <xdr:col>15</xdr:col>
      <xdr:colOff>153494</xdr:colOff>
      <xdr:row>6</xdr:row>
      <xdr:rowOff>29841</xdr:rowOff>
    </xdr:from>
    <xdr:ext cx="421985" cy="383561"/>
    <xdr:pic>
      <xdr:nvPicPr>
        <xdr:cNvPr id="98" name="Picture 97">
          <a:extLst>
            <a:ext uri="{FF2B5EF4-FFF2-40B4-BE49-F238E27FC236}">
              <a16:creationId xmlns:a16="http://schemas.microsoft.com/office/drawing/2014/main" id="{00000000-0008-0000-0100-000062000000}"/>
            </a:ext>
          </a:extLst>
        </xdr:cNvPr>
        <xdr:cNvPicPr>
          <a:picLocks noChangeAspect="1"/>
        </xdr:cNvPicPr>
      </xdr:nvPicPr>
      <xdr:blipFill>
        <a:blip xmlns:r="http://schemas.openxmlformats.org/officeDocument/2006/relationships" r:embed="rId2"/>
        <a:stretch>
          <a:fillRect/>
        </a:stretch>
      </xdr:blipFill>
      <xdr:spPr>
        <a:xfrm>
          <a:off x="4268294" y="586101"/>
          <a:ext cx="421985" cy="383561"/>
        </a:xfrm>
        <a:prstGeom prst="rect">
          <a:avLst/>
        </a:prstGeom>
      </xdr:spPr>
    </xdr:pic>
    <xdr:clientData/>
  </xdr:oneCellAnchor>
  <xdr:oneCellAnchor>
    <xdr:from>
      <xdr:col>16</xdr:col>
      <xdr:colOff>110865</xdr:colOff>
      <xdr:row>10</xdr:row>
      <xdr:rowOff>157729</xdr:rowOff>
    </xdr:from>
    <xdr:ext cx="421984" cy="383561"/>
    <xdr:pic>
      <xdr:nvPicPr>
        <xdr:cNvPr id="99" name="Picture 98">
          <a:extLst>
            <a:ext uri="{FF2B5EF4-FFF2-40B4-BE49-F238E27FC236}">
              <a16:creationId xmlns:a16="http://schemas.microsoft.com/office/drawing/2014/main" id="{00000000-0008-0000-0100-000063000000}"/>
            </a:ext>
          </a:extLst>
        </xdr:cNvPr>
        <xdr:cNvPicPr>
          <a:picLocks noChangeAspect="1"/>
        </xdr:cNvPicPr>
      </xdr:nvPicPr>
      <xdr:blipFill>
        <a:blip xmlns:r="http://schemas.openxmlformats.org/officeDocument/2006/relationships" r:embed="rId2"/>
        <a:stretch>
          <a:fillRect/>
        </a:stretch>
      </xdr:blipFill>
      <xdr:spPr>
        <a:xfrm>
          <a:off x="4416165" y="1445509"/>
          <a:ext cx="421984" cy="383561"/>
        </a:xfrm>
        <a:prstGeom prst="rect">
          <a:avLst/>
        </a:prstGeom>
      </xdr:spPr>
    </xdr:pic>
    <xdr:clientData/>
  </xdr:oneCellAnchor>
  <xdr:oneCellAnchor>
    <xdr:from>
      <xdr:col>18</xdr:col>
      <xdr:colOff>142837</xdr:colOff>
      <xdr:row>10</xdr:row>
      <xdr:rowOff>99114</xdr:rowOff>
    </xdr:from>
    <xdr:ext cx="421984" cy="383561"/>
    <xdr:pic>
      <xdr:nvPicPr>
        <xdr:cNvPr id="100" name="Picture 99">
          <a:extLst>
            <a:ext uri="{FF2B5EF4-FFF2-40B4-BE49-F238E27FC236}">
              <a16:creationId xmlns:a16="http://schemas.microsoft.com/office/drawing/2014/main" id="{00000000-0008-0000-0100-000064000000}"/>
            </a:ext>
          </a:extLst>
        </xdr:cNvPr>
        <xdr:cNvPicPr>
          <a:picLocks noChangeAspect="1"/>
        </xdr:cNvPicPr>
      </xdr:nvPicPr>
      <xdr:blipFill>
        <a:blip xmlns:r="http://schemas.openxmlformats.org/officeDocument/2006/relationships" r:embed="rId2"/>
        <a:stretch>
          <a:fillRect/>
        </a:stretch>
      </xdr:blipFill>
      <xdr:spPr>
        <a:xfrm>
          <a:off x="4829137" y="1386894"/>
          <a:ext cx="421984" cy="383561"/>
        </a:xfrm>
        <a:prstGeom prst="rect">
          <a:avLst/>
        </a:prstGeom>
      </xdr:spPr>
    </xdr:pic>
    <xdr:clientData/>
  </xdr:oneCellAnchor>
  <xdr:oneCellAnchor>
    <xdr:from>
      <xdr:col>3</xdr:col>
      <xdr:colOff>20467</xdr:colOff>
      <xdr:row>6</xdr:row>
      <xdr:rowOff>36013</xdr:rowOff>
    </xdr:from>
    <xdr:ext cx="418783" cy="383562"/>
    <xdr:pic>
      <xdr:nvPicPr>
        <xdr:cNvPr id="101" name="Picture 100">
          <a:extLst>
            <a:ext uri="{FF2B5EF4-FFF2-40B4-BE49-F238E27FC236}">
              <a16:creationId xmlns:a16="http://schemas.microsoft.com/office/drawing/2014/main" id="{00000000-0008-0000-0100-000065000000}"/>
            </a:ext>
          </a:extLst>
        </xdr:cNvPr>
        <xdr:cNvPicPr>
          <a:picLocks noChangeAspect="1"/>
        </xdr:cNvPicPr>
      </xdr:nvPicPr>
      <xdr:blipFill>
        <a:blip xmlns:r="http://schemas.openxmlformats.org/officeDocument/2006/relationships" r:embed="rId2"/>
        <a:stretch>
          <a:fillRect/>
        </a:stretch>
      </xdr:blipFill>
      <xdr:spPr>
        <a:xfrm>
          <a:off x="1849267" y="592273"/>
          <a:ext cx="418783" cy="383562"/>
        </a:xfrm>
        <a:prstGeom prst="rect">
          <a:avLst/>
        </a:prstGeom>
      </xdr:spPr>
    </xdr:pic>
    <xdr:clientData/>
  </xdr:oneCellAnchor>
  <xdr:oneCellAnchor>
    <xdr:from>
      <xdr:col>5</xdr:col>
      <xdr:colOff>84411</xdr:colOff>
      <xdr:row>6</xdr:row>
      <xdr:rowOff>20028</xdr:rowOff>
    </xdr:from>
    <xdr:ext cx="418781" cy="383562"/>
    <xdr:pic>
      <xdr:nvPicPr>
        <xdr:cNvPr id="102" name="Picture 101">
          <a:extLst>
            <a:ext uri="{FF2B5EF4-FFF2-40B4-BE49-F238E27FC236}">
              <a16:creationId xmlns:a16="http://schemas.microsoft.com/office/drawing/2014/main" id="{00000000-0008-0000-0100-000066000000}"/>
            </a:ext>
          </a:extLst>
        </xdr:cNvPr>
        <xdr:cNvPicPr>
          <a:picLocks noChangeAspect="1"/>
        </xdr:cNvPicPr>
      </xdr:nvPicPr>
      <xdr:blipFill>
        <a:blip xmlns:r="http://schemas.openxmlformats.org/officeDocument/2006/relationships" r:embed="rId2"/>
        <a:stretch>
          <a:fillRect/>
        </a:stretch>
      </xdr:blipFill>
      <xdr:spPr>
        <a:xfrm>
          <a:off x="2294211" y="576288"/>
          <a:ext cx="418781" cy="383562"/>
        </a:xfrm>
        <a:prstGeom prst="rect">
          <a:avLst/>
        </a:prstGeom>
      </xdr:spPr>
    </xdr:pic>
    <xdr:clientData/>
  </xdr:oneCellAnchor>
  <xdr:oneCellAnchor>
    <xdr:from>
      <xdr:col>3</xdr:col>
      <xdr:colOff>63096</xdr:colOff>
      <xdr:row>8</xdr:row>
      <xdr:rowOff>78643</xdr:rowOff>
    </xdr:from>
    <xdr:ext cx="418783" cy="383562"/>
    <xdr:pic>
      <xdr:nvPicPr>
        <xdr:cNvPr id="103" name="Picture 102">
          <a:extLst>
            <a:ext uri="{FF2B5EF4-FFF2-40B4-BE49-F238E27FC236}">
              <a16:creationId xmlns:a16="http://schemas.microsoft.com/office/drawing/2014/main" id="{00000000-0008-0000-0100-000067000000}"/>
            </a:ext>
          </a:extLst>
        </xdr:cNvPr>
        <xdr:cNvPicPr>
          <a:picLocks noChangeAspect="1"/>
        </xdr:cNvPicPr>
      </xdr:nvPicPr>
      <xdr:blipFill>
        <a:blip xmlns:r="http://schemas.openxmlformats.org/officeDocument/2006/relationships" r:embed="rId2"/>
        <a:stretch>
          <a:fillRect/>
        </a:stretch>
      </xdr:blipFill>
      <xdr:spPr>
        <a:xfrm>
          <a:off x="1891896" y="1000663"/>
          <a:ext cx="418783" cy="383562"/>
        </a:xfrm>
        <a:prstGeom prst="rect">
          <a:avLst/>
        </a:prstGeom>
      </xdr:spPr>
    </xdr:pic>
    <xdr:clientData/>
  </xdr:oneCellAnchor>
  <xdr:oneCellAnchor>
    <xdr:from>
      <xdr:col>7</xdr:col>
      <xdr:colOff>173964</xdr:colOff>
      <xdr:row>6</xdr:row>
      <xdr:rowOff>41343</xdr:rowOff>
    </xdr:from>
    <xdr:ext cx="421985" cy="383562"/>
    <xdr:pic>
      <xdr:nvPicPr>
        <xdr:cNvPr id="104" name="Picture 103">
          <a:extLst>
            <a:ext uri="{FF2B5EF4-FFF2-40B4-BE49-F238E27FC236}">
              <a16:creationId xmlns:a16="http://schemas.microsoft.com/office/drawing/2014/main" id="{00000000-0008-0000-0100-000068000000}"/>
            </a:ext>
          </a:extLst>
        </xdr:cNvPr>
        <xdr:cNvPicPr>
          <a:picLocks noChangeAspect="1"/>
        </xdr:cNvPicPr>
      </xdr:nvPicPr>
      <xdr:blipFill>
        <a:blip xmlns:r="http://schemas.openxmlformats.org/officeDocument/2006/relationships" r:embed="rId2"/>
        <a:stretch>
          <a:fillRect/>
        </a:stretch>
      </xdr:blipFill>
      <xdr:spPr>
        <a:xfrm>
          <a:off x="2764764" y="597603"/>
          <a:ext cx="421985" cy="383562"/>
        </a:xfrm>
        <a:prstGeom prst="rect">
          <a:avLst/>
        </a:prstGeom>
      </xdr:spPr>
    </xdr:pic>
    <xdr:clientData/>
  </xdr:oneCellAnchor>
  <xdr:oneCellAnchor>
    <xdr:from>
      <xdr:col>8</xdr:col>
      <xdr:colOff>136665</xdr:colOff>
      <xdr:row>8</xdr:row>
      <xdr:rowOff>73314</xdr:rowOff>
    </xdr:from>
    <xdr:ext cx="421984" cy="383562"/>
    <xdr:pic>
      <xdr:nvPicPr>
        <xdr:cNvPr id="105" name="Picture 104">
          <a:extLst>
            <a:ext uri="{FF2B5EF4-FFF2-40B4-BE49-F238E27FC236}">
              <a16:creationId xmlns:a16="http://schemas.microsoft.com/office/drawing/2014/main" id="{00000000-0008-0000-0100-000069000000}"/>
            </a:ext>
          </a:extLst>
        </xdr:cNvPr>
        <xdr:cNvPicPr>
          <a:picLocks noChangeAspect="1"/>
        </xdr:cNvPicPr>
      </xdr:nvPicPr>
      <xdr:blipFill>
        <a:blip xmlns:r="http://schemas.openxmlformats.org/officeDocument/2006/relationships" r:embed="rId2"/>
        <a:stretch>
          <a:fillRect/>
        </a:stretch>
      </xdr:blipFill>
      <xdr:spPr>
        <a:xfrm>
          <a:off x="2917965" y="995334"/>
          <a:ext cx="421984" cy="383562"/>
        </a:xfrm>
        <a:prstGeom prst="rect">
          <a:avLst/>
        </a:prstGeom>
      </xdr:spPr>
    </xdr:pic>
    <xdr:clientData/>
  </xdr:oneCellAnchor>
  <xdr:oneCellAnchor>
    <xdr:from>
      <xdr:col>13</xdr:col>
      <xdr:colOff>62062</xdr:colOff>
      <xdr:row>6</xdr:row>
      <xdr:rowOff>36014</xdr:rowOff>
    </xdr:from>
    <xdr:ext cx="421984" cy="383562"/>
    <xdr:pic>
      <xdr:nvPicPr>
        <xdr:cNvPr id="106" name="Picture 105">
          <a:extLst>
            <a:ext uri="{FF2B5EF4-FFF2-40B4-BE49-F238E27FC236}">
              <a16:creationId xmlns:a16="http://schemas.microsoft.com/office/drawing/2014/main" id="{00000000-0008-0000-0100-00006A000000}"/>
            </a:ext>
          </a:extLst>
        </xdr:cNvPr>
        <xdr:cNvPicPr>
          <a:picLocks noChangeAspect="1"/>
        </xdr:cNvPicPr>
      </xdr:nvPicPr>
      <xdr:blipFill>
        <a:blip xmlns:r="http://schemas.openxmlformats.org/officeDocument/2006/relationships" r:embed="rId2"/>
        <a:stretch>
          <a:fillRect/>
        </a:stretch>
      </xdr:blipFill>
      <xdr:spPr>
        <a:xfrm>
          <a:off x="3795862" y="592274"/>
          <a:ext cx="421984" cy="383562"/>
        </a:xfrm>
        <a:prstGeom prst="rect">
          <a:avLst/>
        </a:prstGeom>
      </xdr:spPr>
    </xdr:pic>
    <xdr:clientData/>
  </xdr:oneCellAnchor>
  <xdr:oneCellAnchor>
    <xdr:from>
      <xdr:col>11</xdr:col>
      <xdr:colOff>52249</xdr:colOff>
      <xdr:row>8</xdr:row>
      <xdr:rowOff>46670</xdr:rowOff>
    </xdr:from>
    <xdr:ext cx="421985" cy="383562"/>
    <xdr:pic>
      <xdr:nvPicPr>
        <xdr:cNvPr id="107" name="Picture 106">
          <a:extLst>
            <a:ext uri="{FF2B5EF4-FFF2-40B4-BE49-F238E27FC236}">
              <a16:creationId xmlns:a16="http://schemas.microsoft.com/office/drawing/2014/main" id="{00000000-0008-0000-0100-00006B000000}"/>
            </a:ext>
          </a:extLst>
        </xdr:cNvPr>
        <xdr:cNvPicPr>
          <a:picLocks noChangeAspect="1"/>
        </xdr:cNvPicPr>
      </xdr:nvPicPr>
      <xdr:blipFill>
        <a:blip xmlns:r="http://schemas.openxmlformats.org/officeDocument/2006/relationships" r:embed="rId2"/>
        <a:stretch>
          <a:fillRect/>
        </a:stretch>
      </xdr:blipFill>
      <xdr:spPr>
        <a:xfrm>
          <a:off x="3405049" y="968690"/>
          <a:ext cx="421985" cy="383562"/>
        </a:xfrm>
        <a:prstGeom prst="rect">
          <a:avLst/>
        </a:prstGeom>
      </xdr:spPr>
    </xdr:pic>
    <xdr:clientData/>
  </xdr:oneCellAnchor>
  <xdr:oneCellAnchor>
    <xdr:from>
      <xdr:col>18</xdr:col>
      <xdr:colOff>93814</xdr:colOff>
      <xdr:row>6</xdr:row>
      <xdr:rowOff>26956</xdr:rowOff>
    </xdr:from>
    <xdr:ext cx="421984" cy="383562"/>
    <xdr:pic>
      <xdr:nvPicPr>
        <xdr:cNvPr id="108" name="Picture 107">
          <a:extLst>
            <a:ext uri="{FF2B5EF4-FFF2-40B4-BE49-F238E27FC236}">
              <a16:creationId xmlns:a16="http://schemas.microsoft.com/office/drawing/2014/main" id="{00000000-0008-0000-0100-00006C000000}"/>
            </a:ext>
          </a:extLst>
        </xdr:cNvPr>
        <xdr:cNvPicPr>
          <a:picLocks noChangeAspect="1"/>
        </xdr:cNvPicPr>
      </xdr:nvPicPr>
      <xdr:blipFill>
        <a:blip xmlns:r="http://schemas.openxmlformats.org/officeDocument/2006/relationships" r:embed="rId2"/>
        <a:stretch>
          <a:fillRect/>
        </a:stretch>
      </xdr:blipFill>
      <xdr:spPr>
        <a:xfrm>
          <a:off x="4780114" y="583216"/>
          <a:ext cx="421984" cy="383562"/>
        </a:xfrm>
        <a:prstGeom prst="rect">
          <a:avLst/>
        </a:prstGeom>
      </xdr:spPr>
    </xdr:pic>
    <xdr:clientData/>
  </xdr:oneCellAnchor>
  <xdr:oneCellAnchor>
    <xdr:from>
      <xdr:col>18</xdr:col>
      <xdr:colOff>57578</xdr:colOff>
      <xdr:row>8</xdr:row>
      <xdr:rowOff>67986</xdr:rowOff>
    </xdr:from>
    <xdr:ext cx="421984" cy="383562"/>
    <xdr:pic>
      <xdr:nvPicPr>
        <xdr:cNvPr id="109" name="Picture 108">
          <a:extLst>
            <a:ext uri="{FF2B5EF4-FFF2-40B4-BE49-F238E27FC236}">
              <a16:creationId xmlns:a16="http://schemas.microsoft.com/office/drawing/2014/main" id="{00000000-0008-0000-0100-00006D000000}"/>
            </a:ext>
          </a:extLst>
        </xdr:cNvPr>
        <xdr:cNvPicPr>
          <a:picLocks noChangeAspect="1"/>
        </xdr:cNvPicPr>
      </xdr:nvPicPr>
      <xdr:blipFill>
        <a:blip xmlns:r="http://schemas.openxmlformats.org/officeDocument/2006/relationships" r:embed="rId2"/>
        <a:stretch>
          <a:fillRect/>
        </a:stretch>
      </xdr:blipFill>
      <xdr:spPr>
        <a:xfrm>
          <a:off x="4743878" y="990006"/>
          <a:ext cx="421984" cy="383562"/>
        </a:xfrm>
        <a:prstGeom prst="rect">
          <a:avLst/>
        </a:prstGeom>
      </xdr:spPr>
    </xdr:pic>
    <xdr:clientData/>
  </xdr:oneCellAnchor>
  <xdr:twoCellAnchor>
    <xdr:from>
      <xdr:col>2</xdr:col>
      <xdr:colOff>607468</xdr:colOff>
      <xdr:row>27</xdr:row>
      <xdr:rowOff>10657</xdr:rowOff>
    </xdr:from>
    <xdr:to>
      <xdr:col>5</xdr:col>
      <xdr:colOff>57548</xdr:colOff>
      <xdr:row>29</xdr:row>
      <xdr:rowOff>94850</xdr:rowOff>
    </xdr:to>
    <xdr:sp macro="" textlink="">
      <xdr:nvSpPr>
        <xdr:cNvPr id="110" name="Oval 109">
          <a:extLst>
            <a:ext uri="{FF2B5EF4-FFF2-40B4-BE49-F238E27FC236}">
              <a16:creationId xmlns:a16="http://schemas.microsoft.com/office/drawing/2014/main" id="{00000000-0008-0000-0100-00006E000000}"/>
            </a:ext>
          </a:extLst>
        </xdr:cNvPr>
        <xdr:cNvSpPr/>
      </xdr:nvSpPr>
      <xdr:spPr>
        <a:xfrm>
          <a:off x="1826668" y="4422637"/>
          <a:ext cx="440680" cy="449953"/>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69273</xdr:colOff>
      <xdr:row>26</xdr:row>
      <xdr:rowOff>186503</xdr:rowOff>
    </xdr:from>
    <xdr:to>
      <xdr:col>7</xdr:col>
      <xdr:colOff>126822</xdr:colOff>
      <xdr:row>29</xdr:row>
      <xdr:rowOff>78863</xdr:rowOff>
    </xdr:to>
    <xdr:sp macro="" textlink="">
      <xdr:nvSpPr>
        <xdr:cNvPr id="111" name="Oval 110">
          <a:extLst>
            <a:ext uri="{FF2B5EF4-FFF2-40B4-BE49-F238E27FC236}">
              <a16:creationId xmlns:a16="http://schemas.microsoft.com/office/drawing/2014/main" id="{00000000-0008-0000-0100-00006F000000}"/>
            </a:ext>
          </a:extLst>
        </xdr:cNvPr>
        <xdr:cNvSpPr/>
      </xdr:nvSpPr>
      <xdr:spPr>
        <a:xfrm>
          <a:off x="2279073" y="4407983"/>
          <a:ext cx="438549" cy="448620"/>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152401</xdr:colOff>
      <xdr:row>27</xdr:row>
      <xdr:rowOff>3195</xdr:rowOff>
    </xdr:from>
    <xdr:to>
      <xdr:col>10</xdr:col>
      <xdr:colOff>18117</xdr:colOff>
      <xdr:row>29</xdr:row>
      <xdr:rowOff>87388</xdr:rowOff>
    </xdr:to>
    <xdr:sp macro="" textlink="">
      <xdr:nvSpPr>
        <xdr:cNvPr id="112" name="Oval 111">
          <a:extLst>
            <a:ext uri="{FF2B5EF4-FFF2-40B4-BE49-F238E27FC236}">
              <a16:creationId xmlns:a16="http://schemas.microsoft.com/office/drawing/2014/main" id="{00000000-0008-0000-0100-000070000000}"/>
            </a:ext>
          </a:extLst>
        </xdr:cNvPr>
        <xdr:cNvSpPr/>
      </xdr:nvSpPr>
      <xdr:spPr>
        <a:xfrm>
          <a:off x="2743201" y="4415175"/>
          <a:ext cx="437216" cy="449953"/>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10</xdr:col>
      <xdr:colOff>70338</xdr:colOff>
      <xdr:row>26</xdr:row>
      <xdr:rowOff>187568</xdr:rowOff>
    </xdr:from>
    <xdr:to>
      <xdr:col>12</xdr:col>
      <xdr:colOff>127887</xdr:colOff>
      <xdr:row>29</xdr:row>
      <xdr:rowOff>79928</xdr:rowOff>
    </xdr:to>
    <xdr:sp macro="" textlink="">
      <xdr:nvSpPr>
        <xdr:cNvPr id="113" name="Oval 112">
          <a:extLst>
            <a:ext uri="{FF2B5EF4-FFF2-40B4-BE49-F238E27FC236}">
              <a16:creationId xmlns:a16="http://schemas.microsoft.com/office/drawing/2014/main" id="{00000000-0008-0000-0100-000071000000}"/>
            </a:ext>
          </a:extLst>
        </xdr:cNvPr>
        <xdr:cNvSpPr/>
      </xdr:nvSpPr>
      <xdr:spPr>
        <a:xfrm>
          <a:off x="3232638" y="4409048"/>
          <a:ext cx="438549" cy="448620"/>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12</xdr:col>
      <xdr:colOff>142810</xdr:colOff>
      <xdr:row>26</xdr:row>
      <xdr:rowOff>180108</xdr:rowOff>
    </xdr:from>
    <xdr:to>
      <xdr:col>15</xdr:col>
      <xdr:colOff>8526</xdr:colOff>
      <xdr:row>29</xdr:row>
      <xdr:rowOff>72468</xdr:rowOff>
    </xdr:to>
    <xdr:sp macro="" textlink="">
      <xdr:nvSpPr>
        <xdr:cNvPr id="114" name="Oval 113">
          <a:extLst>
            <a:ext uri="{FF2B5EF4-FFF2-40B4-BE49-F238E27FC236}">
              <a16:creationId xmlns:a16="http://schemas.microsoft.com/office/drawing/2014/main" id="{00000000-0008-0000-0100-000072000000}"/>
            </a:ext>
          </a:extLst>
        </xdr:cNvPr>
        <xdr:cNvSpPr/>
      </xdr:nvSpPr>
      <xdr:spPr>
        <a:xfrm>
          <a:off x="3686110" y="4401588"/>
          <a:ext cx="437216" cy="448620"/>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15</xdr:col>
      <xdr:colOff>28775</xdr:colOff>
      <xdr:row>27</xdr:row>
      <xdr:rowOff>7458</xdr:rowOff>
    </xdr:from>
    <xdr:to>
      <xdr:col>17</xdr:col>
      <xdr:colOff>86324</xdr:colOff>
      <xdr:row>29</xdr:row>
      <xdr:rowOff>91651</xdr:rowOff>
    </xdr:to>
    <xdr:sp macro="" textlink="">
      <xdr:nvSpPr>
        <xdr:cNvPr id="115" name="Oval 114">
          <a:extLst>
            <a:ext uri="{FF2B5EF4-FFF2-40B4-BE49-F238E27FC236}">
              <a16:creationId xmlns:a16="http://schemas.microsoft.com/office/drawing/2014/main" id="{00000000-0008-0000-0100-000073000000}"/>
            </a:ext>
          </a:extLst>
        </xdr:cNvPr>
        <xdr:cNvSpPr/>
      </xdr:nvSpPr>
      <xdr:spPr>
        <a:xfrm>
          <a:off x="4143575" y="4419438"/>
          <a:ext cx="438549" cy="449953"/>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18</xdr:col>
      <xdr:colOff>2</xdr:colOff>
      <xdr:row>27</xdr:row>
      <xdr:rowOff>5327</xdr:rowOff>
    </xdr:from>
    <xdr:to>
      <xdr:col>20</xdr:col>
      <xdr:colOff>57551</xdr:colOff>
      <xdr:row>29</xdr:row>
      <xdr:rowOff>89520</xdr:rowOff>
    </xdr:to>
    <xdr:sp macro="" textlink="">
      <xdr:nvSpPr>
        <xdr:cNvPr id="116" name="Oval 115">
          <a:extLst>
            <a:ext uri="{FF2B5EF4-FFF2-40B4-BE49-F238E27FC236}">
              <a16:creationId xmlns:a16="http://schemas.microsoft.com/office/drawing/2014/main" id="{00000000-0008-0000-0100-000074000000}"/>
            </a:ext>
          </a:extLst>
        </xdr:cNvPr>
        <xdr:cNvSpPr/>
      </xdr:nvSpPr>
      <xdr:spPr>
        <a:xfrm>
          <a:off x="4686302" y="4417307"/>
          <a:ext cx="438549" cy="449953"/>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45827</xdr:colOff>
      <xdr:row>29</xdr:row>
      <xdr:rowOff>29840</xdr:rowOff>
    </xdr:from>
    <xdr:to>
      <xdr:col>6</xdr:col>
      <xdr:colOff>103376</xdr:colOff>
      <xdr:row>31</xdr:row>
      <xdr:rowOff>114032</xdr:rowOff>
    </xdr:to>
    <xdr:sp macro="" textlink="">
      <xdr:nvSpPr>
        <xdr:cNvPr id="117" name="Oval 116">
          <a:extLst>
            <a:ext uri="{FF2B5EF4-FFF2-40B4-BE49-F238E27FC236}">
              <a16:creationId xmlns:a16="http://schemas.microsoft.com/office/drawing/2014/main" id="{00000000-0008-0000-0100-000075000000}"/>
            </a:ext>
          </a:extLst>
        </xdr:cNvPr>
        <xdr:cNvSpPr/>
      </xdr:nvSpPr>
      <xdr:spPr>
        <a:xfrm>
          <a:off x="2065127" y="4807580"/>
          <a:ext cx="438549" cy="449952"/>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86324</xdr:colOff>
      <xdr:row>29</xdr:row>
      <xdr:rowOff>49023</xdr:rowOff>
    </xdr:from>
    <xdr:to>
      <xdr:col>13</xdr:col>
      <xdr:colOff>143873</xdr:colOff>
      <xdr:row>31</xdr:row>
      <xdr:rowOff>133215</xdr:rowOff>
    </xdr:to>
    <xdr:sp macro="" textlink="">
      <xdr:nvSpPr>
        <xdr:cNvPr id="118" name="Oval 117">
          <a:extLst>
            <a:ext uri="{FF2B5EF4-FFF2-40B4-BE49-F238E27FC236}">
              <a16:creationId xmlns:a16="http://schemas.microsoft.com/office/drawing/2014/main" id="{00000000-0008-0000-0100-000076000000}"/>
            </a:ext>
          </a:extLst>
        </xdr:cNvPr>
        <xdr:cNvSpPr/>
      </xdr:nvSpPr>
      <xdr:spPr>
        <a:xfrm>
          <a:off x="3439124" y="4826763"/>
          <a:ext cx="438549" cy="449952"/>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4264</xdr:colOff>
      <xdr:row>29</xdr:row>
      <xdr:rowOff>20249</xdr:rowOff>
    </xdr:from>
    <xdr:to>
      <xdr:col>11</xdr:col>
      <xdr:colOff>61813</xdr:colOff>
      <xdr:row>31</xdr:row>
      <xdr:rowOff>104441</xdr:rowOff>
    </xdr:to>
    <xdr:sp macro="" textlink="">
      <xdr:nvSpPr>
        <xdr:cNvPr id="119" name="Oval 118">
          <a:extLst>
            <a:ext uri="{FF2B5EF4-FFF2-40B4-BE49-F238E27FC236}">
              <a16:creationId xmlns:a16="http://schemas.microsoft.com/office/drawing/2014/main" id="{00000000-0008-0000-0100-000077000000}"/>
            </a:ext>
          </a:extLst>
        </xdr:cNvPr>
        <xdr:cNvSpPr/>
      </xdr:nvSpPr>
      <xdr:spPr>
        <a:xfrm>
          <a:off x="2976064" y="4797989"/>
          <a:ext cx="438549" cy="449952"/>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66076</xdr:colOff>
      <xdr:row>33</xdr:row>
      <xdr:rowOff>140677</xdr:rowOff>
    </xdr:from>
    <xdr:to>
      <xdr:col>13</xdr:col>
      <xdr:colOff>123625</xdr:colOff>
      <xdr:row>36</xdr:row>
      <xdr:rowOff>43694</xdr:rowOff>
    </xdr:to>
    <xdr:sp macro="" textlink="">
      <xdr:nvSpPr>
        <xdr:cNvPr id="120" name="Oval 119">
          <a:extLst>
            <a:ext uri="{FF2B5EF4-FFF2-40B4-BE49-F238E27FC236}">
              <a16:creationId xmlns:a16="http://schemas.microsoft.com/office/drawing/2014/main" id="{00000000-0008-0000-0100-000078000000}"/>
            </a:ext>
          </a:extLst>
        </xdr:cNvPr>
        <xdr:cNvSpPr/>
      </xdr:nvSpPr>
      <xdr:spPr>
        <a:xfrm>
          <a:off x="3418876" y="5649937"/>
          <a:ext cx="438549" cy="466897"/>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13</xdr:col>
      <xdr:colOff>165190</xdr:colOff>
      <xdr:row>29</xdr:row>
      <xdr:rowOff>47959</xdr:rowOff>
    </xdr:from>
    <xdr:to>
      <xdr:col>16</xdr:col>
      <xdr:colOff>30906</xdr:colOff>
      <xdr:row>31</xdr:row>
      <xdr:rowOff>132151</xdr:rowOff>
    </xdr:to>
    <xdr:sp macro="" textlink="">
      <xdr:nvSpPr>
        <xdr:cNvPr id="121" name="Oval 120">
          <a:extLst>
            <a:ext uri="{FF2B5EF4-FFF2-40B4-BE49-F238E27FC236}">
              <a16:creationId xmlns:a16="http://schemas.microsoft.com/office/drawing/2014/main" id="{00000000-0008-0000-0100-000079000000}"/>
            </a:ext>
          </a:extLst>
        </xdr:cNvPr>
        <xdr:cNvSpPr/>
      </xdr:nvSpPr>
      <xdr:spPr>
        <a:xfrm>
          <a:off x="3898990" y="4825699"/>
          <a:ext cx="437216" cy="449952"/>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16</xdr:col>
      <xdr:colOff>67141</xdr:colOff>
      <xdr:row>29</xdr:row>
      <xdr:rowOff>29841</xdr:rowOff>
    </xdr:from>
    <xdr:to>
      <xdr:col>18</xdr:col>
      <xdr:colOff>124690</xdr:colOff>
      <xdr:row>31</xdr:row>
      <xdr:rowOff>114033</xdr:rowOff>
    </xdr:to>
    <xdr:sp macro="" textlink="">
      <xdr:nvSpPr>
        <xdr:cNvPr id="122" name="Oval 121">
          <a:extLst>
            <a:ext uri="{FF2B5EF4-FFF2-40B4-BE49-F238E27FC236}">
              <a16:creationId xmlns:a16="http://schemas.microsoft.com/office/drawing/2014/main" id="{00000000-0008-0000-0100-00007A000000}"/>
            </a:ext>
          </a:extLst>
        </xdr:cNvPr>
        <xdr:cNvSpPr/>
      </xdr:nvSpPr>
      <xdr:spPr>
        <a:xfrm>
          <a:off x="4372441" y="4807581"/>
          <a:ext cx="438549" cy="449952"/>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18</xdr:col>
      <xdr:colOff>118298</xdr:colOff>
      <xdr:row>29</xdr:row>
      <xdr:rowOff>80996</xdr:rowOff>
    </xdr:from>
    <xdr:to>
      <xdr:col>20</xdr:col>
      <xdr:colOff>175847</xdr:colOff>
      <xdr:row>31</xdr:row>
      <xdr:rowOff>165188</xdr:rowOff>
    </xdr:to>
    <xdr:sp macro="" textlink="">
      <xdr:nvSpPr>
        <xdr:cNvPr id="123" name="Oval 122">
          <a:extLst>
            <a:ext uri="{FF2B5EF4-FFF2-40B4-BE49-F238E27FC236}">
              <a16:creationId xmlns:a16="http://schemas.microsoft.com/office/drawing/2014/main" id="{00000000-0008-0000-0100-00007B000000}"/>
            </a:ext>
          </a:extLst>
        </xdr:cNvPr>
        <xdr:cNvSpPr/>
      </xdr:nvSpPr>
      <xdr:spPr>
        <a:xfrm>
          <a:off x="4804598" y="4858736"/>
          <a:ext cx="438549" cy="449952"/>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xdr:col>
      <xdr:colOff>4264</xdr:colOff>
      <xdr:row>31</xdr:row>
      <xdr:rowOff>52221</xdr:rowOff>
    </xdr:from>
    <xdr:to>
      <xdr:col>5</xdr:col>
      <xdr:colOff>61813</xdr:colOff>
      <xdr:row>33</xdr:row>
      <xdr:rowOff>136414</xdr:rowOff>
    </xdr:to>
    <xdr:sp macro="" textlink="">
      <xdr:nvSpPr>
        <xdr:cNvPr id="124" name="Oval 123">
          <a:extLst>
            <a:ext uri="{FF2B5EF4-FFF2-40B4-BE49-F238E27FC236}">
              <a16:creationId xmlns:a16="http://schemas.microsoft.com/office/drawing/2014/main" id="{00000000-0008-0000-0100-00007C000000}"/>
            </a:ext>
          </a:extLst>
        </xdr:cNvPr>
        <xdr:cNvSpPr/>
      </xdr:nvSpPr>
      <xdr:spPr>
        <a:xfrm>
          <a:off x="1833064" y="5195721"/>
          <a:ext cx="438549" cy="449953"/>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87391</xdr:colOff>
      <xdr:row>31</xdr:row>
      <xdr:rowOff>87389</xdr:rowOff>
    </xdr:from>
    <xdr:to>
      <xdr:col>7</xdr:col>
      <xdr:colOff>144940</xdr:colOff>
      <xdr:row>33</xdr:row>
      <xdr:rowOff>171582</xdr:rowOff>
    </xdr:to>
    <xdr:sp macro="" textlink="">
      <xdr:nvSpPr>
        <xdr:cNvPr id="125" name="Oval 124">
          <a:extLst>
            <a:ext uri="{FF2B5EF4-FFF2-40B4-BE49-F238E27FC236}">
              <a16:creationId xmlns:a16="http://schemas.microsoft.com/office/drawing/2014/main" id="{00000000-0008-0000-0100-00007D000000}"/>
            </a:ext>
          </a:extLst>
        </xdr:cNvPr>
        <xdr:cNvSpPr/>
      </xdr:nvSpPr>
      <xdr:spPr>
        <a:xfrm>
          <a:off x="2297191" y="5230889"/>
          <a:ext cx="438549" cy="449953"/>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10</xdr:col>
      <xdr:colOff>47960</xdr:colOff>
      <xdr:row>31</xdr:row>
      <xdr:rowOff>106573</xdr:rowOff>
    </xdr:from>
    <xdr:to>
      <xdr:col>12</xdr:col>
      <xdr:colOff>105509</xdr:colOff>
      <xdr:row>34</xdr:row>
      <xdr:rowOff>9591</xdr:rowOff>
    </xdr:to>
    <xdr:sp macro="" textlink="">
      <xdr:nvSpPr>
        <xdr:cNvPr id="126" name="Oval 125">
          <a:extLst>
            <a:ext uri="{FF2B5EF4-FFF2-40B4-BE49-F238E27FC236}">
              <a16:creationId xmlns:a16="http://schemas.microsoft.com/office/drawing/2014/main" id="{00000000-0008-0000-0100-00007E000000}"/>
            </a:ext>
          </a:extLst>
        </xdr:cNvPr>
        <xdr:cNvSpPr/>
      </xdr:nvSpPr>
      <xdr:spPr>
        <a:xfrm>
          <a:off x="3210260" y="5250073"/>
          <a:ext cx="438549" cy="451658"/>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12</xdr:col>
      <xdr:colOff>120431</xdr:colOff>
      <xdr:row>31</xdr:row>
      <xdr:rowOff>93783</xdr:rowOff>
    </xdr:from>
    <xdr:to>
      <xdr:col>14</xdr:col>
      <xdr:colOff>177980</xdr:colOff>
      <xdr:row>33</xdr:row>
      <xdr:rowOff>177976</xdr:rowOff>
    </xdr:to>
    <xdr:sp macro="" textlink="">
      <xdr:nvSpPr>
        <xdr:cNvPr id="127" name="Oval 126">
          <a:extLst>
            <a:ext uri="{FF2B5EF4-FFF2-40B4-BE49-F238E27FC236}">
              <a16:creationId xmlns:a16="http://schemas.microsoft.com/office/drawing/2014/main" id="{00000000-0008-0000-0100-00007F000000}"/>
            </a:ext>
          </a:extLst>
        </xdr:cNvPr>
        <xdr:cNvSpPr/>
      </xdr:nvSpPr>
      <xdr:spPr>
        <a:xfrm>
          <a:off x="3663731" y="5237283"/>
          <a:ext cx="438549" cy="449953"/>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15</xdr:col>
      <xdr:colOff>38367</xdr:colOff>
      <xdr:row>31</xdr:row>
      <xdr:rowOff>59680</xdr:rowOff>
    </xdr:from>
    <xdr:to>
      <xdr:col>17</xdr:col>
      <xdr:colOff>95916</xdr:colOff>
      <xdr:row>33</xdr:row>
      <xdr:rowOff>143873</xdr:rowOff>
    </xdr:to>
    <xdr:sp macro="" textlink="">
      <xdr:nvSpPr>
        <xdr:cNvPr id="128" name="Oval 127">
          <a:extLst>
            <a:ext uri="{FF2B5EF4-FFF2-40B4-BE49-F238E27FC236}">
              <a16:creationId xmlns:a16="http://schemas.microsoft.com/office/drawing/2014/main" id="{00000000-0008-0000-0100-000080000000}"/>
            </a:ext>
          </a:extLst>
        </xdr:cNvPr>
        <xdr:cNvSpPr/>
      </xdr:nvSpPr>
      <xdr:spPr>
        <a:xfrm>
          <a:off x="4153167" y="5203180"/>
          <a:ext cx="438549" cy="449953"/>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xdr:col>
      <xdr:colOff>184370</xdr:colOff>
      <xdr:row>33</xdr:row>
      <xdr:rowOff>99114</xdr:rowOff>
    </xdr:from>
    <xdr:to>
      <xdr:col>6</xdr:col>
      <xdr:colOff>50087</xdr:colOff>
      <xdr:row>36</xdr:row>
      <xdr:rowOff>2131</xdr:rowOff>
    </xdr:to>
    <xdr:sp macro="" textlink="">
      <xdr:nvSpPr>
        <xdr:cNvPr id="129" name="Oval 128">
          <a:extLst>
            <a:ext uri="{FF2B5EF4-FFF2-40B4-BE49-F238E27FC236}">
              <a16:creationId xmlns:a16="http://schemas.microsoft.com/office/drawing/2014/main" id="{00000000-0008-0000-0100-000081000000}"/>
            </a:ext>
          </a:extLst>
        </xdr:cNvPr>
        <xdr:cNvSpPr/>
      </xdr:nvSpPr>
      <xdr:spPr>
        <a:xfrm>
          <a:off x="2013170" y="5608374"/>
          <a:ext cx="437217" cy="466897"/>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93784</xdr:colOff>
      <xdr:row>33</xdr:row>
      <xdr:rowOff>125756</xdr:rowOff>
    </xdr:from>
    <xdr:to>
      <xdr:col>8</xdr:col>
      <xdr:colOff>151333</xdr:colOff>
      <xdr:row>36</xdr:row>
      <xdr:rowOff>28773</xdr:rowOff>
    </xdr:to>
    <xdr:sp macro="" textlink="">
      <xdr:nvSpPr>
        <xdr:cNvPr id="130" name="Oval 129">
          <a:extLst>
            <a:ext uri="{FF2B5EF4-FFF2-40B4-BE49-F238E27FC236}">
              <a16:creationId xmlns:a16="http://schemas.microsoft.com/office/drawing/2014/main" id="{00000000-0008-0000-0100-000082000000}"/>
            </a:ext>
          </a:extLst>
        </xdr:cNvPr>
        <xdr:cNvSpPr/>
      </xdr:nvSpPr>
      <xdr:spPr>
        <a:xfrm>
          <a:off x="2494084" y="5635016"/>
          <a:ext cx="438549" cy="466897"/>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144939</xdr:colOff>
      <xdr:row>35</xdr:row>
      <xdr:rowOff>166252</xdr:rowOff>
    </xdr:from>
    <xdr:to>
      <xdr:col>10</xdr:col>
      <xdr:colOff>10655</xdr:colOff>
      <xdr:row>38</xdr:row>
      <xdr:rowOff>69269</xdr:rowOff>
    </xdr:to>
    <xdr:sp macro="" textlink="">
      <xdr:nvSpPr>
        <xdr:cNvPr id="131" name="Oval 130">
          <a:extLst>
            <a:ext uri="{FF2B5EF4-FFF2-40B4-BE49-F238E27FC236}">
              <a16:creationId xmlns:a16="http://schemas.microsoft.com/office/drawing/2014/main" id="{00000000-0008-0000-0100-000083000000}"/>
            </a:ext>
          </a:extLst>
        </xdr:cNvPr>
        <xdr:cNvSpPr/>
      </xdr:nvSpPr>
      <xdr:spPr>
        <a:xfrm>
          <a:off x="2735739" y="6041272"/>
          <a:ext cx="437216" cy="466897"/>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169451</xdr:colOff>
      <xdr:row>31</xdr:row>
      <xdr:rowOff>73533</xdr:rowOff>
    </xdr:from>
    <xdr:to>
      <xdr:col>10</xdr:col>
      <xdr:colOff>35167</xdr:colOff>
      <xdr:row>33</xdr:row>
      <xdr:rowOff>157726</xdr:rowOff>
    </xdr:to>
    <xdr:sp macro="" textlink="">
      <xdr:nvSpPr>
        <xdr:cNvPr id="132" name="Oval 131">
          <a:extLst>
            <a:ext uri="{FF2B5EF4-FFF2-40B4-BE49-F238E27FC236}">
              <a16:creationId xmlns:a16="http://schemas.microsoft.com/office/drawing/2014/main" id="{00000000-0008-0000-0100-000084000000}"/>
            </a:ext>
          </a:extLst>
        </xdr:cNvPr>
        <xdr:cNvSpPr/>
      </xdr:nvSpPr>
      <xdr:spPr>
        <a:xfrm>
          <a:off x="2760251" y="5217033"/>
          <a:ext cx="437216" cy="449953"/>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14</xdr:col>
      <xdr:colOff>2132</xdr:colOff>
      <xdr:row>33</xdr:row>
      <xdr:rowOff>87391</xdr:rowOff>
    </xdr:from>
    <xdr:to>
      <xdr:col>16</xdr:col>
      <xdr:colOff>59680</xdr:colOff>
      <xdr:row>35</xdr:row>
      <xdr:rowOff>171583</xdr:rowOff>
    </xdr:to>
    <xdr:sp macro="" textlink="">
      <xdr:nvSpPr>
        <xdr:cNvPr id="133" name="Oval 132">
          <a:extLst>
            <a:ext uri="{FF2B5EF4-FFF2-40B4-BE49-F238E27FC236}">
              <a16:creationId xmlns:a16="http://schemas.microsoft.com/office/drawing/2014/main" id="{00000000-0008-0000-0100-000085000000}"/>
            </a:ext>
          </a:extLst>
        </xdr:cNvPr>
        <xdr:cNvSpPr/>
      </xdr:nvSpPr>
      <xdr:spPr>
        <a:xfrm>
          <a:off x="3926432" y="5596651"/>
          <a:ext cx="438548" cy="449952"/>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16</xdr:col>
      <xdr:colOff>63943</xdr:colOff>
      <xdr:row>33</xdr:row>
      <xdr:rowOff>149202</xdr:rowOff>
    </xdr:from>
    <xdr:to>
      <xdr:col>18</xdr:col>
      <xdr:colOff>121492</xdr:colOff>
      <xdr:row>36</xdr:row>
      <xdr:rowOff>52219</xdr:rowOff>
    </xdr:to>
    <xdr:sp macro="" textlink="">
      <xdr:nvSpPr>
        <xdr:cNvPr id="134" name="Oval 133">
          <a:extLst>
            <a:ext uri="{FF2B5EF4-FFF2-40B4-BE49-F238E27FC236}">
              <a16:creationId xmlns:a16="http://schemas.microsoft.com/office/drawing/2014/main" id="{00000000-0008-0000-0100-000086000000}"/>
            </a:ext>
          </a:extLst>
        </xdr:cNvPr>
        <xdr:cNvSpPr/>
      </xdr:nvSpPr>
      <xdr:spPr>
        <a:xfrm>
          <a:off x="4369243" y="5658462"/>
          <a:ext cx="438549" cy="466897"/>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17</xdr:col>
      <xdr:colOff>93785</xdr:colOff>
      <xdr:row>31</xdr:row>
      <xdr:rowOff>120426</xdr:rowOff>
    </xdr:from>
    <xdr:to>
      <xdr:col>19</xdr:col>
      <xdr:colOff>151334</xdr:colOff>
      <xdr:row>34</xdr:row>
      <xdr:rowOff>23444</xdr:rowOff>
    </xdr:to>
    <xdr:sp macro="" textlink="">
      <xdr:nvSpPr>
        <xdr:cNvPr id="135" name="Oval 134">
          <a:extLst>
            <a:ext uri="{FF2B5EF4-FFF2-40B4-BE49-F238E27FC236}">
              <a16:creationId xmlns:a16="http://schemas.microsoft.com/office/drawing/2014/main" id="{00000000-0008-0000-0100-000087000000}"/>
            </a:ext>
          </a:extLst>
        </xdr:cNvPr>
        <xdr:cNvSpPr/>
      </xdr:nvSpPr>
      <xdr:spPr>
        <a:xfrm>
          <a:off x="4589585" y="5263926"/>
          <a:ext cx="438549" cy="451658"/>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xdr:col>
      <xdr:colOff>17052</xdr:colOff>
      <xdr:row>35</xdr:row>
      <xdr:rowOff>155597</xdr:rowOff>
    </xdr:from>
    <xdr:to>
      <xdr:col>5</xdr:col>
      <xdr:colOff>74601</xdr:colOff>
      <xdr:row>38</xdr:row>
      <xdr:rowOff>58614</xdr:rowOff>
    </xdr:to>
    <xdr:sp macro="" textlink="">
      <xdr:nvSpPr>
        <xdr:cNvPr id="136" name="Oval 135">
          <a:extLst>
            <a:ext uri="{FF2B5EF4-FFF2-40B4-BE49-F238E27FC236}">
              <a16:creationId xmlns:a16="http://schemas.microsoft.com/office/drawing/2014/main" id="{00000000-0008-0000-0100-000088000000}"/>
            </a:ext>
          </a:extLst>
        </xdr:cNvPr>
        <xdr:cNvSpPr/>
      </xdr:nvSpPr>
      <xdr:spPr>
        <a:xfrm>
          <a:off x="1845852" y="6030617"/>
          <a:ext cx="438549" cy="466897"/>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78864</xdr:colOff>
      <xdr:row>35</xdr:row>
      <xdr:rowOff>164121</xdr:rowOff>
    </xdr:from>
    <xdr:to>
      <xdr:col>7</xdr:col>
      <xdr:colOff>136413</xdr:colOff>
      <xdr:row>38</xdr:row>
      <xdr:rowOff>67138</xdr:rowOff>
    </xdr:to>
    <xdr:sp macro="" textlink="">
      <xdr:nvSpPr>
        <xdr:cNvPr id="137" name="Oval 136">
          <a:extLst>
            <a:ext uri="{FF2B5EF4-FFF2-40B4-BE49-F238E27FC236}">
              <a16:creationId xmlns:a16="http://schemas.microsoft.com/office/drawing/2014/main" id="{00000000-0008-0000-0100-000089000000}"/>
            </a:ext>
          </a:extLst>
        </xdr:cNvPr>
        <xdr:cNvSpPr/>
      </xdr:nvSpPr>
      <xdr:spPr>
        <a:xfrm>
          <a:off x="2288664" y="6039141"/>
          <a:ext cx="438549" cy="466897"/>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10</xdr:col>
      <xdr:colOff>12788</xdr:colOff>
      <xdr:row>36</xdr:row>
      <xdr:rowOff>18118</xdr:rowOff>
    </xdr:from>
    <xdr:to>
      <xdr:col>12</xdr:col>
      <xdr:colOff>70337</xdr:colOff>
      <xdr:row>38</xdr:row>
      <xdr:rowOff>102310</xdr:rowOff>
    </xdr:to>
    <xdr:sp macro="" textlink="">
      <xdr:nvSpPr>
        <xdr:cNvPr id="138" name="Oval 137">
          <a:extLst>
            <a:ext uri="{FF2B5EF4-FFF2-40B4-BE49-F238E27FC236}">
              <a16:creationId xmlns:a16="http://schemas.microsoft.com/office/drawing/2014/main" id="{00000000-0008-0000-0100-00008A000000}"/>
            </a:ext>
          </a:extLst>
        </xdr:cNvPr>
        <xdr:cNvSpPr/>
      </xdr:nvSpPr>
      <xdr:spPr>
        <a:xfrm>
          <a:off x="3175088" y="6091258"/>
          <a:ext cx="438549" cy="449952"/>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181175</xdr:colOff>
      <xdr:row>33</xdr:row>
      <xdr:rowOff>122560</xdr:rowOff>
    </xdr:from>
    <xdr:to>
      <xdr:col>11</xdr:col>
      <xdr:colOff>46891</xdr:colOff>
      <xdr:row>36</xdr:row>
      <xdr:rowOff>25577</xdr:rowOff>
    </xdr:to>
    <xdr:sp macro="" textlink="">
      <xdr:nvSpPr>
        <xdr:cNvPr id="139" name="Oval 138">
          <a:extLst>
            <a:ext uri="{FF2B5EF4-FFF2-40B4-BE49-F238E27FC236}">
              <a16:creationId xmlns:a16="http://schemas.microsoft.com/office/drawing/2014/main" id="{00000000-0008-0000-0100-00008B000000}"/>
            </a:ext>
          </a:extLst>
        </xdr:cNvPr>
        <xdr:cNvSpPr/>
      </xdr:nvSpPr>
      <xdr:spPr>
        <a:xfrm>
          <a:off x="2962475" y="5631820"/>
          <a:ext cx="437216" cy="466897"/>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12</xdr:col>
      <xdr:colOff>93785</xdr:colOff>
      <xdr:row>35</xdr:row>
      <xdr:rowOff>157727</xdr:rowOff>
    </xdr:from>
    <xdr:to>
      <xdr:col>14</xdr:col>
      <xdr:colOff>151334</xdr:colOff>
      <xdr:row>38</xdr:row>
      <xdr:rowOff>60744</xdr:rowOff>
    </xdr:to>
    <xdr:sp macro="" textlink="">
      <xdr:nvSpPr>
        <xdr:cNvPr id="140" name="Oval 139">
          <a:extLst>
            <a:ext uri="{FF2B5EF4-FFF2-40B4-BE49-F238E27FC236}">
              <a16:creationId xmlns:a16="http://schemas.microsoft.com/office/drawing/2014/main" id="{00000000-0008-0000-0100-00008C000000}"/>
            </a:ext>
          </a:extLst>
        </xdr:cNvPr>
        <xdr:cNvSpPr/>
      </xdr:nvSpPr>
      <xdr:spPr>
        <a:xfrm>
          <a:off x="3637085" y="6032747"/>
          <a:ext cx="438549" cy="466897"/>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18</xdr:col>
      <xdr:colOff>123626</xdr:colOff>
      <xdr:row>33</xdr:row>
      <xdr:rowOff>144940</xdr:rowOff>
    </xdr:from>
    <xdr:to>
      <xdr:col>20</xdr:col>
      <xdr:colOff>181175</xdr:colOff>
      <xdr:row>36</xdr:row>
      <xdr:rowOff>47957</xdr:rowOff>
    </xdr:to>
    <xdr:sp macro="" textlink="">
      <xdr:nvSpPr>
        <xdr:cNvPr id="141" name="Oval 140">
          <a:extLst>
            <a:ext uri="{FF2B5EF4-FFF2-40B4-BE49-F238E27FC236}">
              <a16:creationId xmlns:a16="http://schemas.microsoft.com/office/drawing/2014/main" id="{00000000-0008-0000-0100-00008D000000}"/>
            </a:ext>
          </a:extLst>
        </xdr:cNvPr>
        <xdr:cNvSpPr/>
      </xdr:nvSpPr>
      <xdr:spPr>
        <a:xfrm>
          <a:off x="4809926" y="5654200"/>
          <a:ext cx="438549" cy="466897"/>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13</xdr:col>
      <xdr:colOff>174780</xdr:colOff>
      <xdr:row>38</xdr:row>
      <xdr:rowOff>4264</xdr:rowOff>
    </xdr:from>
    <xdr:to>
      <xdr:col>16</xdr:col>
      <xdr:colOff>40496</xdr:colOff>
      <xdr:row>40</xdr:row>
      <xdr:rowOff>88457</xdr:rowOff>
    </xdr:to>
    <xdr:sp macro="" textlink="">
      <xdr:nvSpPr>
        <xdr:cNvPr id="142" name="Oval 141">
          <a:extLst>
            <a:ext uri="{FF2B5EF4-FFF2-40B4-BE49-F238E27FC236}">
              <a16:creationId xmlns:a16="http://schemas.microsoft.com/office/drawing/2014/main" id="{00000000-0008-0000-0100-00008E000000}"/>
            </a:ext>
          </a:extLst>
        </xdr:cNvPr>
        <xdr:cNvSpPr/>
      </xdr:nvSpPr>
      <xdr:spPr>
        <a:xfrm>
          <a:off x="3908580" y="6443164"/>
          <a:ext cx="437216" cy="449953"/>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23447</xdr:colOff>
      <xdr:row>38</xdr:row>
      <xdr:rowOff>12787</xdr:rowOff>
    </xdr:from>
    <xdr:to>
      <xdr:col>6</xdr:col>
      <xdr:colOff>80996</xdr:colOff>
      <xdr:row>40</xdr:row>
      <xdr:rowOff>96980</xdr:rowOff>
    </xdr:to>
    <xdr:sp macro="" textlink="">
      <xdr:nvSpPr>
        <xdr:cNvPr id="143" name="Oval 142">
          <a:extLst>
            <a:ext uri="{FF2B5EF4-FFF2-40B4-BE49-F238E27FC236}">
              <a16:creationId xmlns:a16="http://schemas.microsoft.com/office/drawing/2014/main" id="{00000000-0008-0000-0100-00008F000000}"/>
            </a:ext>
          </a:extLst>
        </xdr:cNvPr>
        <xdr:cNvSpPr/>
      </xdr:nvSpPr>
      <xdr:spPr>
        <a:xfrm>
          <a:off x="2042747" y="6451687"/>
          <a:ext cx="438549" cy="449953"/>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143875</xdr:colOff>
      <xdr:row>38</xdr:row>
      <xdr:rowOff>26642</xdr:rowOff>
    </xdr:from>
    <xdr:to>
      <xdr:col>9</xdr:col>
      <xdr:colOff>9591</xdr:colOff>
      <xdr:row>40</xdr:row>
      <xdr:rowOff>110835</xdr:rowOff>
    </xdr:to>
    <xdr:sp macro="" textlink="">
      <xdr:nvSpPr>
        <xdr:cNvPr id="144" name="Oval 143">
          <a:extLst>
            <a:ext uri="{FF2B5EF4-FFF2-40B4-BE49-F238E27FC236}">
              <a16:creationId xmlns:a16="http://schemas.microsoft.com/office/drawing/2014/main" id="{00000000-0008-0000-0100-000090000000}"/>
            </a:ext>
          </a:extLst>
        </xdr:cNvPr>
        <xdr:cNvSpPr/>
      </xdr:nvSpPr>
      <xdr:spPr>
        <a:xfrm>
          <a:off x="2544175" y="6465542"/>
          <a:ext cx="437216" cy="449953"/>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10</xdr:col>
      <xdr:colOff>67142</xdr:colOff>
      <xdr:row>40</xdr:row>
      <xdr:rowOff>72470</xdr:rowOff>
    </xdr:from>
    <xdr:to>
      <xdr:col>12</xdr:col>
      <xdr:colOff>124691</xdr:colOff>
      <xdr:row>42</xdr:row>
      <xdr:rowOff>156662</xdr:rowOff>
    </xdr:to>
    <xdr:sp macro="" textlink="">
      <xdr:nvSpPr>
        <xdr:cNvPr id="145" name="Oval 144">
          <a:extLst>
            <a:ext uri="{FF2B5EF4-FFF2-40B4-BE49-F238E27FC236}">
              <a16:creationId xmlns:a16="http://schemas.microsoft.com/office/drawing/2014/main" id="{00000000-0008-0000-0100-000091000000}"/>
            </a:ext>
          </a:extLst>
        </xdr:cNvPr>
        <xdr:cNvSpPr/>
      </xdr:nvSpPr>
      <xdr:spPr>
        <a:xfrm>
          <a:off x="3229442" y="6877130"/>
          <a:ext cx="438549" cy="449952"/>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70339</xdr:colOff>
      <xdr:row>38</xdr:row>
      <xdr:rowOff>22378</xdr:rowOff>
    </xdr:from>
    <xdr:to>
      <xdr:col>13</xdr:col>
      <xdr:colOff>127888</xdr:colOff>
      <xdr:row>40</xdr:row>
      <xdr:rowOff>106571</xdr:rowOff>
    </xdr:to>
    <xdr:sp macro="" textlink="">
      <xdr:nvSpPr>
        <xdr:cNvPr id="146" name="Oval 145">
          <a:extLst>
            <a:ext uri="{FF2B5EF4-FFF2-40B4-BE49-F238E27FC236}">
              <a16:creationId xmlns:a16="http://schemas.microsoft.com/office/drawing/2014/main" id="{00000000-0008-0000-0100-000092000000}"/>
            </a:ext>
          </a:extLst>
        </xdr:cNvPr>
        <xdr:cNvSpPr/>
      </xdr:nvSpPr>
      <xdr:spPr>
        <a:xfrm>
          <a:off x="3423139" y="6461278"/>
          <a:ext cx="438549" cy="449953"/>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14</xdr:col>
      <xdr:colOff>164124</xdr:colOff>
      <xdr:row>35</xdr:row>
      <xdr:rowOff>132149</xdr:rowOff>
    </xdr:from>
    <xdr:to>
      <xdr:col>17</xdr:col>
      <xdr:colOff>29840</xdr:colOff>
      <xdr:row>38</xdr:row>
      <xdr:rowOff>35166</xdr:rowOff>
    </xdr:to>
    <xdr:sp macro="" textlink="">
      <xdr:nvSpPr>
        <xdr:cNvPr id="147" name="Oval 146">
          <a:extLst>
            <a:ext uri="{FF2B5EF4-FFF2-40B4-BE49-F238E27FC236}">
              <a16:creationId xmlns:a16="http://schemas.microsoft.com/office/drawing/2014/main" id="{00000000-0008-0000-0100-000093000000}"/>
            </a:ext>
          </a:extLst>
        </xdr:cNvPr>
        <xdr:cNvSpPr/>
      </xdr:nvSpPr>
      <xdr:spPr>
        <a:xfrm>
          <a:off x="4088424" y="6007169"/>
          <a:ext cx="437216" cy="466897"/>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603205</xdr:colOff>
      <xdr:row>40</xdr:row>
      <xdr:rowOff>54353</xdr:rowOff>
    </xdr:from>
    <xdr:to>
      <xdr:col>5</xdr:col>
      <xdr:colOff>53285</xdr:colOff>
      <xdr:row>42</xdr:row>
      <xdr:rowOff>138545</xdr:rowOff>
    </xdr:to>
    <xdr:sp macro="" textlink="">
      <xdr:nvSpPr>
        <xdr:cNvPr id="148" name="Oval 147">
          <a:extLst>
            <a:ext uri="{FF2B5EF4-FFF2-40B4-BE49-F238E27FC236}">
              <a16:creationId xmlns:a16="http://schemas.microsoft.com/office/drawing/2014/main" id="{00000000-0008-0000-0100-000094000000}"/>
            </a:ext>
          </a:extLst>
        </xdr:cNvPr>
        <xdr:cNvSpPr/>
      </xdr:nvSpPr>
      <xdr:spPr>
        <a:xfrm>
          <a:off x="1822405" y="6859013"/>
          <a:ext cx="440680" cy="449952"/>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75667</xdr:colOff>
      <xdr:row>40</xdr:row>
      <xdr:rowOff>33036</xdr:rowOff>
    </xdr:from>
    <xdr:to>
      <xdr:col>7</xdr:col>
      <xdr:colOff>133216</xdr:colOff>
      <xdr:row>42</xdr:row>
      <xdr:rowOff>117228</xdr:rowOff>
    </xdr:to>
    <xdr:sp macro="" textlink="">
      <xdr:nvSpPr>
        <xdr:cNvPr id="149" name="Oval 148">
          <a:extLst>
            <a:ext uri="{FF2B5EF4-FFF2-40B4-BE49-F238E27FC236}">
              <a16:creationId xmlns:a16="http://schemas.microsoft.com/office/drawing/2014/main" id="{00000000-0008-0000-0100-000095000000}"/>
            </a:ext>
          </a:extLst>
        </xdr:cNvPr>
        <xdr:cNvSpPr/>
      </xdr:nvSpPr>
      <xdr:spPr>
        <a:xfrm>
          <a:off x="2285467" y="6837696"/>
          <a:ext cx="438549" cy="449952"/>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16</xdr:col>
      <xdr:colOff>30908</xdr:colOff>
      <xdr:row>42</xdr:row>
      <xdr:rowOff>105505</xdr:rowOff>
    </xdr:from>
    <xdr:to>
      <xdr:col>18</xdr:col>
      <xdr:colOff>88457</xdr:colOff>
      <xdr:row>44</xdr:row>
      <xdr:rowOff>189697</xdr:rowOff>
    </xdr:to>
    <xdr:sp macro="" textlink="">
      <xdr:nvSpPr>
        <xdr:cNvPr id="150" name="Oval 149">
          <a:extLst>
            <a:ext uri="{FF2B5EF4-FFF2-40B4-BE49-F238E27FC236}">
              <a16:creationId xmlns:a16="http://schemas.microsoft.com/office/drawing/2014/main" id="{00000000-0008-0000-0100-000096000000}"/>
            </a:ext>
          </a:extLst>
        </xdr:cNvPr>
        <xdr:cNvSpPr/>
      </xdr:nvSpPr>
      <xdr:spPr>
        <a:xfrm>
          <a:off x="4336208" y="7275925"/>
          <a:ext cx="438549" cy="449952"/>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7460</xdr:colOff>
      <xdr:row>38</xdr:row>
      <xdr:rowOff>44759</xdr:rowOff>
    </xdr:from>
    <xdr:to>
      <xdr:col>11</xdr:col>
      <xdr:colOff>65009</xdr:colOff>
      <xdr:row>40</xdr:row>
      <xdr:rowOff>128952</xdr:rowOff>
    </xdr:to>
    <xdr:sp macro="" textlink="">
      <xdr:nvSpPr>
        <xdr:cNvPr id="151" name="Oval 150">
          <a:extLst>
            <a:ext uri="{FF2B5EF4-FFF2-40B4-BE49-F238E27FC236}">
              <a16:creationId xmlns:a16="http://schemas.microsoft.com/office/drawing/2014/main" id="{00000000-0008-0000-0100-000097000000}"/>
            </a:ext>
          </a:extLst>
        </xdr:cNvPr>
        <xdr:cNvSpPr/>
      </xdr:nvSpPr>
      <xdr:spPr>
        <a:xfrm>
          <a:off x="2979260" y="6483659"/>
          <a:ext cx="438549" cy="449953"/>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12</xdr:col>
      <xdr:colOff>143874</xdr:colOff>
      <xdr:row>40</xdr:row>
      <xdr:rowOff>15983</xdr:rowOff>
    </xdr:from>
    <xdr:to>
      <xdr:col>15</xdr:col>
      <xdr:colOff>9590</xdr:colOff>
      <xdr:row>42</xdr:row>
      <xdr:rowOff>100175</xdr:rowOff>
    </xdr:to>
    <xdr:sp macro="" textlink="">
      <xdr:nvSpPr>
        <xdr:cNvPr id="152" name="Oval 151">
          <a:extLst>
            <a:ext uri="{FF2B5EF4-FFF2-40B4-BE49-F238E27FC236}">
              <a16:creationId xmlns:a16="http://schemas.microsoft.com/office/drawing/2014/main" id="{00000000-0008-0000-0100-000098000000}"/>
            </a:ext>
          </a:extLst>
        </xdr:cNvPr>
        <xdr:cNvSpPr/>
      </xdr:nvSpPr>
      <xdr:spPr>
        <a:xfrm>
          <a:off x="3687174" y="6820643"/>
          <a:ext cx="437216" cy="449952"/>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16</xdr:col>
      <xdr:colOff>45826</xdr:colOff>
      <xdr:row>38</xdr:row>
      <xdr:rowOff>29839</xdr:rowOff>
    </xdr:from>
    <xdr:to>
      <xdr:col>18</xdr:col>
      <xdr:colOff>103375</xdr:colOff>
      <xdr:row>40</xdr:row>
      <xdr:rowOff>114032</xdr:rowOff>
    </xdr:to>
    <xdr:sp macro="" textlink="">
      <xdr:nvSpPr>
        <xdr:cNvPr id="153" name="Oval 152">
          <a:extLst>
            <a:ext uri="{FF2B5EF4-FFF2-40B4-BE49-F238E27FC236}">
              <a16:creationId xmlns:a16="http://schemas.microsoft.com/office/drawing/2014/main" id="{00000000-0008-0000-0100-000099000000}"/>
            </a:ext>
          </a:extLst>
        </xdr:cNvPr>
        <xdr:cNvSpPr/>
      </xdr:nvSpPr>
      <xdr:spPr>
        <a:xfrm>
          <a:off x="4351126" y="6468739"/>
          <a:ext cx="438549" cy="449953"/>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17</xdr:col>
      <xdr:colOff>80996</xdr:colOff>
      <xdr:row>36</xdr:row>
      <xdr:rowOff>1064</xdr:rowOff>
    </xdr:from>
    <xdr:to>
      <xdr:col>19</xdr:col>
      <xdr:colOff>138545</xdr:colOff>
      <xdr:row>38</xdr:row>
      <xdr:rowOff>85256</xdr:rowOff>
    </xdr:to>
    <xdr:sp macro="" textlink="">
      <xdr:nvSpPr>
        <xdr:cNvPr id="154" name="Oval 153">
          <a:extLst>
            <a:ext uri="{FF2B5EF4-FFF2-40B4-BE49-F238E27FC236}">
              <a16:creationId xmlns:a16="http://schemas.microsoft.com/office/drawing/2014/main" id="{00000000-0008-0000-0100-00009A000000}"/>
            </a:ext>
          </a:extLst>
        </xdr:cNvPr>
        <xdr:cNvSpPr/>
      </xdr:nvSpPr>
      <xdr:spPr>
        <a:xfrm>
          <a:off x="4576796" y="6074204"/>
          <a:ext cx="438549" cy="449952"/>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30906</xdr:colOff>
      <xdr:row>42</xdr:row>
      <xdr:rowOff>78861</xdr:rowOff>
    </xdr:from>
    <xdr:to>
      <xdr:col>6</xdr:col>
      <xdr:colOff>88455</xdr:colOff>
      <xdr:row>44</xdr:row>
      <xdr:rowOff>163053</xdr:rowOff>
    </xdr:to>
    <xdr:sp macro="" textlink="">
      <xdr:nvSpPr>
        <xdr:cNvPr id="155" name="Oval 154">
          <a:extLst>
            <a:ext uri="{FF2B5EF4-FFF2-40B4-BE49-F238E27FC236}">
              <a16:creationId xmlns:a16="http://schemas.microsoft.com/office/drawing/2014/main" id="{00000000-0008-0000-0100-00009B000000}"/>
            </a:ext>
          </a:extLst>
        </xdr:cNvPr>
        <xdr:cNvSpPr/>
      </xdr:nvSpPr>
      <xdr:spPr>
        <a:xfrm>
          <a:off x="2050206" y="7249281"/>
          <a:ext cx="438549" cy="449952"/>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12788</xdr:colOff>
      <xdr:row>42</xdr:row>
      <xdr:rowOff>98043</xdr:rowOff>
    </xdr:from>
    <xdr:to>
      <xdr:col>11</xdr:col>
      <xdr:colOff>70337</xdr:colOff>
      <xdr:row>44</xdr:row>
      <xdr:rowOff>182235</xdr:rowOff>
    </xdr:to>
    <xdr:sp macro="" textlink="">
      <xdr:nvSpPr>
        <xdr:cNvPr id="156" name="Oval 155">
          <a:extLst>
            <a:ext uri="{FF2B5EF4-FFF2-40B4-BE49-F238E27FC236}">
              <a16:creationId xmlns:a16="http://schemas.microsoft.com/office/drawing/2014/main" id="{00000000-0008-0000-0100-00009C000000}"/>
            </a:ext>
          </a:extLst>
        </xdr:cNvPr>
        <xdr:cNvSpPr/>
      </xdr:nvSpPr>
      <xdr:spPr>
        <a:xfrm>
          <a:off x="2984588" y="7268463"/>
          <a:ext cx="438549" cy="449952"/>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13</xdr:col>
      <xdr:colOff>138547</xdr:colOff>
      <xdr:row>42</xdr:row>
      <xdr:rowOff>106572</xdr:rowOff>
    </xdr:from>
    <xdr:to>
      <xdr:col>16</xdr:col>
      <xdr:colOff>4263</xdr:colOff>
      <xdr:row>44</xdr:row>
      <xdr:rowOff>190764</xdr:rowOff>
    </xdr:to>
    <xdr:sp macro="" textlink="">
      <xdr:nvSpPr>
        <xdr:cNvPr id="157" name="Oval 156">
          <a:extLst>
            <a:ext uri="{FF2B5EF4-FFF2-40B4-BE49-F238E27FC236}">
              <a16:creationId xmlns:a16="http://schemas.microsoft.com/office/drawing/2014/main" id="{00000000-0008-0000-0100-00009D000000}"/>
            </a:ext>
          </a:extLst>
        </xdr:cNvPr>
        <xdr:cNvSpPr/>
      </xdr:nvSpPr>
      <xdr:spPr>
        <a:xfrm>
          <a:off x="3872347" y="7276992"/>
          <a:ext cx="437216" cy="449952"/>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157729</xdr:colOff>
      <xdr:row>40</xdr:row>
      <xdr:rowOff>67140</xdr:rowOff>
    </xdr:from>
    <xdr:to>
      <xdr:col>10</xdr:col>
      <xdr:colOff>23445</xdr:colOff>
      <xdr:row>42</xdr:row>
      <xdr:rowOff>151332</xdr:rowOff>
    </xdr:to>
    <xdr:sp macro="" textlink="">
      <xdr:nvSpPr>
        <xdr:cNvPr id="158" name="Oval 157">
          <a:extLst>
            <a:ext uri="{FF2B5EF4-FFF2-40B4-BE49-F238E27FC236}">
              <a16:creationId xmlns:a16="http://schemas.microsoft.com/office/drawing/2014/main" id="{00000000-0008-0000-0100-00009E000000}"/>
            </a:ext>
          </a:extLst>
        </xdr:cNvPr>
        <xdr:cNvSpPr/>
      </xdr:nvSpPr>
      <xdr:spPr>
        <a:xfrm>
          <a:off x="2748529" y="6871800"/>
          <a:ext cx="437216" cy="449952"/>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17</xdr:col>
      <xdr:colOff>75667</xdr:colOff>
      <xdr:row>40</xdr:row>
      <xdr:rowOff>70338</xdr:rowOff>
    </xdr:from>
    <xdr:to>
      <xdr:col>19</xdr:col>
      <xdr:colOff>133216</xdr:colOff>
      <xdr:row>42</xdr:row>
      <xdr:rowOff>154530</xdr:rowOff>
    </xdr:to>
    <xdr:sp macro="" textlink="">
      <xdr:nvSpPr>
        <xdr:cNvPr id="159" name="Oval 158">
          <a:extLst>
            <a:ext uri="{FF2B5EF4-FFF2-40B4-BE49-F238E27FC236}">
              <a16:creationId xmlns:a16="http://schemas.microsoft.com/office/drawing/2014/main" id="{00000000-0008-0000-0100-00009F000000}"/>
            </a:ext>
          </a:extLst>
        </xdr:cNvPr>
        <xdr:cNvSpPr/>
      </xdr:nvSpPr>
      <xdr:spPr>
        <a:xfrm>
          <a:off x="4571467" y="6874998"/>
          <a:ext cx="438549" cy="449952"/>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18</xdr:col>
      <xdr:colOff>132151</xdr:colOff>
      <xdr:row>42</xdr:row>
      <xdr:rowOff>110835</xdr:rowOff>
    </xdr:from>
    <xdr:to>
      <xdr:col>20</xdr:col>
      <xdr:colOff>189700</xdr:colOff>
      <xdr:row>45</xdr:row>
      <xdr:rowOff>3195</xdr:rowOff>
    </xdr:to>
    <xdr:sp macro="" textlink="">
      <xdr:nvSpPr>
        <xdr:cNvPr id="160" name="Oval 159">
          <a:extLst>
            <a:ext uri="{FF2B5EF4-FFF2-40B4-BE49-F238E27FC236}">
              <a16:creationId xmlns:a16="http://schemas.microsoft.com/office/drawing/2014/main" id="{00000000-0008-0000-0100-0000A0000000}"/>
            </a:ext>
          </a:extLst>
        </xdr:cNvPr>
        <xdr:cNvSpPr/>
      </xdr:nvSpPr>
      <xdr:spPr>
        <a:xfrm>
          <a:off x="4818451" y="7281255"/>
          <a:ext cx="438549" cy="448620"/>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18</xdr:col>
      <xdr:colOff>114035</xdr:colOff>
      <xdr:row>38</xdr:row>
      <xdr:rowOff>34102</xdr:rowOff>
    </xdr:from>
    <xdr:to>
      <xdr:col>20</xdr:col>
      <xdr:colOff>171584</xdr:colOff>
      <xdr:row>40</xdr:row>
      <xdr:rowOff>118295</xdr:rowOff>
    </xdr:to>
    <xdr:sp macro="" textlink="">
      <xdr:nvSpPr>
        <xdr:cNvPr id="161" name="Oval 160">
          <a:extLst>
            <a:ext uri="{FF2B5EF4-FFF2-40B4-BE49-F238E27FC236}">
              <a16:creationId xmlns:a16="http://schemas.microsoft.com/office/drawing/2014/main" id="{00000000-0008-0000-0100-0000A1000000}"/>
            </a:ext>
          </a:extLst>
        </xdr:cNvPr>
        <xdr:cNvSpPr/>
      </xdr:nvSpPr>
      <xdr:spPr>
        <a:xfrm>
          <a:off x="4800335" y="6473002"/>
          <a:ext cx="438549" cy="449953"/>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58615</xdr:colOff>
      <xdr:row>42</xdr:row>
      <xdr:rowOff>117230</xdr:rowOff>
    </xdr:from>
    <xdr:to>
      <xdr:col>13</xdr:col>
      <xdr:colOff>116164</xdr:colOff>
      <xdr:row>45</xdr:row>
      <xdr:rowOff>9590</xdr:rowOff>
    </xdr:to>
    <xdr:sp macro="" textlink="">
      <xdr:nvSpPr>
        <xdr:cNvPr id="162" name="Oval 161">
          <a:extLst>
            <a:ext uri="{FF2B5EF4-FFF2-40B4-BE49-F238E27FC236}">
              <a16:creationId xmlns:a16="http://schemas.microsoft.com/office/drawing/2014/main" id="{00000000-0008-0000-0100-0000A2000000}"/>
            </a:ext>
          </a:extLst>
        </xdr:cNvPr>
        <xdr:cNvSpPr/>
      </xdr:nvSpPr>
      <xdr:spPr>
        <a:xfrm>
          <a:off x="3411415" y="7287650"/>
          <a:ext cx="438549" cy="448620"/>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109770</xdr:colOff>
      <xdr:row>42</xdr:row>
      <xdr:rowOff>99112</xdr:rowOff>
    </xdr:from>
    <xdr:to>
      <xdr:col>8</xdr:col>
      <xdr:colOff>167319</xdr:colOff>
      <xdr:row>44</xdr:row>
      <xdr:rowOff>183304</xdr:rowOff>
    </xdr:to>
    <xdr:sp macro="" textlink="">
      <xdr:nvSpPr>
        <xdr:cNvPr id="163" name="Oval 162">
          <a:extLst>
            <a:ext uri="{FF2B5EF4-FFF2-40B4-BE49-F238E27FC236}">
              <a16:creationId xmlns:a16="http://schemas.microsoft.com/office/drawing/2014/main" id="{00000000-0008-0000-0100-0000A3000000}"/>
            </a:ext>
          </a:extLst>
        </xdr:cNvPr>
        <xdr:cNvSpPr/>
      </xdr:nvSpPr>
      <xdr:spPr>
        <a:xfrm>
          <a:off x="2510070" y="7269532"/>
          <a:ext cx="438549" cy="449952"/>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24</xdr:col>
      <xdr:colOff>607468</xdr:colOff>
      <xdr:row>27</xdr:row>
      <xdr:rowOff>10657</xdr:rowOff>
    </xdr:from>
    <xdr:to>
      <xdr:col>27</xdr:col>
      <xdr:colOff>57548</xdr:colOff>
      <xdr:row>29</xdr:row>
      <xdr:rowOff>94850</xdr:rowOff>
    </xdr:to>
    <xdr:sp macro="" textlink="">
      <xdr:nvSpPr>
        <xdr:cNvPr id="164" name="Oval 163">
          <a:extLst>
            <a:ext uri="{FF2B5EF4-FFF2-40B4-BE49-F238E27FC236}">
              <a16:creationId xmlns:a16="http://schemas.microsoft.com/office/drawing/2014/main" id="{00000000-0008-0000-0100-0000A4000000}"/>
            </a:ext>
          </a:extLst>
        </xdr:cNvPr>
        <xdr:cNvSpPr/>
      </xdr:nvSpPr>
      <xdr:spPr>
        <a:xfrm>
          <a:off x="7694068" y="4422637"/>
          <a:ext cx="440680" cy="449953"/>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27</xdr:col>
      <xdr:colOff>69273</xdr:colOff>
      <xdr:row>26</xdr:row>
      <xdr:rowOff>186503</xdr:rowOff>
    </xdr:from>
    <xdr:to>
      <xdr:col>29</xdr:col>
      <xdr:colOff>126822</xdr:colOff>
      <xdr:row>29</xdr:row>
      <xdr:rowOff>78863</xdr:rowOff>
    </xdr:to>
    <xdr:sp macro="" textlink="">
      <xdr:nvSpPr>
        <xdr:cNvPr id="165" name="Oval 164">
          <a:extLst>
            <a:ext uri="{FF2B5EF4-FFF2-40B4-BE49-F238E27FC236}">
              <a16:creationId xmlns:a16="http://schemas.microsoft.com/office/drawing/2014/main" id="{00000000-0008-0000-0100-0000A5000000}"/>
            </a:ext>
          </a:extLst>
        </xdr:cNvPr>
        <xdr:cNvSpPr/>
      </xdr:nvSpPr>
      <xdr:spPr>
        <a:xfrm>
          <a:off x="8146473" y="4407983"/>
          <a:ext cx="438549" cy="448620"/>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29</xdr:col>
      <xdr:colOff>152401</xdr:colOff>
      <xdr:row>27</xdr:row>
      <xdr:rowOff>3195</xdr:rowOff>
    </xdr:from>
    <xdr:to>
      <xdr:col>32</xdr:col>
      <xdr:colOff>18117</xdr:colOff>
      <xdr:row>29</xdr:row>
      <xdr:rowOff>87388</xdr:rowOff>
    </xdr:to>
    <xdr:sp macro="" textlink="">
      <xdr:nvSpPr>
        <xdr:cNvPr id="166" name="Oval 165">
          <a:extLst>
            <a:ext uri="{FF2B5EF4-FFF2-40B4-BE49-F238E27FC236}">
              <a16:creationId xmlns:a16="http://schemas.microsoft.com/office/drawing/2014/main" id="{00000000-0008-0000-0100-0000A6000000}"/>
            </a:ext>
          </a:extLst>
        </xdr:cNvPr>
        <xdr:cNvSpPr/>
      </xdr:nvSpPr>
      <xdr:spPr>
        <a:xfrm>
          <a:off x="8610601" y="4415175"/>
          <a:ext cx="437216" cy="449953"/>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32</xdr:col>
      <xdr:colOff>70338</xdr:colOff>
      <xdr:row>26</xdr:row>
      <xdr:rowOff>187568</xdr:rowOff>
    </xdr:from>
    <xdr:to>
      <xdr:col>34</xdr:col>
      <xdr:colOff>127887</xdr:colOff>
      <xdr:row>29</xdr:row>
      <xdr:rowOff>79928</xdr:rowOff>
    </xdr:to>
    <xdr:sp macro="" textlink="">
      <xdr:nvSpPr>
        <xdr:cNvPr id="167" name="Oval 166">
          <a:extLst>
            <a:ext uri="{FF2B5EF4-FFF2-40B4-BE49-F238E27FC236}">
              <a16:creationId xmlns:a16="http://schemas.microsoft.com/office/drawing/2014/main" id="{00000000-0008-0000-0100-0000A7000000}"/>
            </a:ext>
          </a:extLst>
        </xdr:cNvPr>
        <xdr:cNvSpPr/>
      </xdr:nvSpPr>
      <xdr:spPr>
        <a:xfrm>
          <a:off x="9100038" y="4409048"/>
          <a:ext cx="438549" cy="448620"/>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34</xdr:col>
      <xdr:colOff>142810</xdr:colOff>
      <xdr:row>26</xdr:row>
      <xdr:rowOff>180108</xdr:rowOff>
    </xdr:from>
    <xdr:to>
      <xdr:col>37</xdr:col>
      <xdr:colOff>8526</xdr:colOff>
      <xdr:row>29</xdr:row>
      <xdr:rowOff>72468</xdr:rowOff>
    </xdr:to>
    <xdr:sp macro="" textlink="">
      <xdr:nvSpPr>
        <xdr:cNvPr id="168" name="Oval 167">
          <a:extLst>
            <a:ext uri="{FF2B5EF4-FFF2-40B4-BE49-F238E27FC236}">
              <a16:creationId xmlns:a16="http://schemas.microsoft.com/office/drawing/2014/main" id="{00000000-0008-0000-0100-0000A8000000}"/>
            </a:ext>
          </a:extLst>
        </xdr:cNvPr>
        <xdr:cNvSpPr/>
      </xdr:nvSpPr>
      <xdr:spPr>
        <a:xfrm>
          <a:off x="9553510" y="4401588"/>
          <a:ext cx="437216" cy="448620"/>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37</xdr:col>
      <xdr:colOff>28775</xdr:colOff>
      <xdr:row>27</xdr:row>
      <xdr:rowOff>7458</xdr:rowOff>
    </xdr:from>
    <xdr:to>
      <xdr:col>39</xdr:col>
      <xdr:colOff>86324</xdr:colOff>
      <xdr:row>29</xdr:row>
      <xdr:rowOff>91651</xdr:rowOff>
    </xdr:to>
    <xdr:sp macro="" textlink="">
      <xdr:nvSpPr>
        <xdr:cNvPr id="169" name="Oval 168">
          <a:extLst>
            <a:ext uri="{FF2B5EF4-FFF2-40B4-BE49-F238E27FC236}">
              <a16:creationId xmlns:a16="http://schemas.microsoft.com/office/drawing/2014/main" id="{00000000-0008-0000-0100-0000A9000000}"/>
            </a:ext>
          </a:extLst>
        </xdr:cNvPr>
        <xdr:cNvSpPr/>
      </xdr:nvSpPr>
      <xdr:spPr>
        <a:xfrm>
          <a:off x="10010975" y="4419438"/>
          <a:ext cx="438549" cy="449953"/>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40</xdr:col>
      <xdr:colOff>2</xdr:colOff>
      <xdr:row>27</xdr:row>
      <xdr:rowOff>5327</xdr:rowOff>
    </xdr:from>
    <xdr:to>
      <xdr:col>42</xdr:col>
      <xdr:colOff>57551</xdr:colOff>
      <xdr:row>29</xdr:row>
      <xdr:rowOff>89520</xdr:rowOff>
    </xdr:to>
    <xdr:sp macro="" textlink="">
      <xdr:nvSpPr>
        <xdr:cNvPr id="170" name="Oval 169">
          <a:extLst>
            <a:ext uri="{FF2B5EF4-FFF2-40B4-BE49-F238E27FC236}">
              <a16:creationId xmlns:a16="http://schemas.microsoft.com/office/drawing/2014/main" id="{00000000-0008-0000-0100-0000AA000000}"/>
            </a:ext>
          </a:extLst>
        </xdr:cNvPr>
        <xdr:cNvSpPr/>
      </xdr:nvSpPr>
      <xdr:spPr>
        <a:xfrm>
          <a:off x="10553702" y="4417307"/>
          <a:ext cx="438549" cy="449953"/>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26</xdr:col>
      <xdr:colOff>45827</xdr:colOff>
      <xdr:row>29</xdr:row>
      <xdr:rowOff>29840</xdr:rowOff>
    </xdr:from>
    <xdr:to>
      <xdr:col>28</xdr:col>
      <xdr:colOff>103376</xdr:colOff>
      <xdr:row>31</xdr:row>
      <xdr:rowOff>114032</xdr:rowOff>
    </xdr:to>
    <xdr:sp macro="" textlink="">
      <xdr:nvSpPr>
        <xdr:cNvPr id="171" name="Oval 170">
          <a:extLst>
            <a:ext uri="{FF2B5EF4-FFF2-40B4-BE49-F238E27FC236}">
              <a16:creationId xmlns:a16="http://schemas.microsoft.com/office/drawing/2014/main" id="{00000000-0008-0000-0100-0000AB000000}"/>
            </a:ext>
          </a:extLst>
        </xdr:cNvPr>
        <xdr:cNvSpPr/>
      </xdr:nvSpPr>
      <xdr:spPr>
        <a:xfrm>
          <a:off x="7932527" y="4807580"/>
          <a:ext cx="438549" cy="449952"/>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33</xdr:col>
      <xdr:colOff>86324</xdr:colOff>
      <xdr:row>29</xdr:row>
      <xdr:rowOff>49023</xdr:rowOff>
    </xdr:from>
    <xdr:to>
      <xdr:col>35</xdr:col>
      <xdr:colOff>143873</xdr:colOff>
      <xdr:row>31</xdr:row>
      <xdr:rowOff>133215</xdr:rowOff>
    </xdr:to>
    <xdr:sp macro="" textlink="">
      <xdr:nvSpPr>
        <xdr:cNvPr id="172" name="Oval 171">
          <a:extLst>
            <a:ext uri="{FF2B5EF4-FFF2-40B4-BE49-F238E27FC236}">
              <a16:creationId xmlns:a16="http://schemas.microsoft.com/office/drawing/2014/main" id="{00000000-0008-0000-0100-0000AC000000}"/>
            </a:ext>
          </a:extLst>
        </xdr:cNvPr>
        <xdr:cNvSpPr/>
      </xdr:nvSpPr>
      <xdr:spPr>
        <a:xfrm>
          <a:off x="9306524" y="4826763"/>
          <a:ext cx="438549" cy="449952"/>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31</xdr:col>
      <xdr:colOff>4264</xdr:colOff>
      <xdr:row>29</xdr:row>
      <xdr:rowOff>20249</xdr:rowOff>
    </xdr:from>
    <xdr:to>
      <xdr:col>33</xdr:col>
      <xdr:colOff>61813</xdr:colOff>
      <xdr:row>31</xdr:row>
      <xdr:rowOff>104441</xdr:rowOff>
    </xdr:to>
    <xdr:sp macro="" textlink="">
      <xdr:nvSpPr>
        <xdr:cNvPr id="173" name="Oval 172">
          <a:extLst>
            <a:ext uri="{FF2B5EF4-FFF2-40B4-BE49-F238E27FC236}">
              <a16:creationId xmlns:a16="http://schemas.microsoft.com/office/drawing/2014/main" id="{00000000-0008-0000-0100-0000AD000000}"/>
            </a:ext>
          </a:extLst>
        </xdr:cNvPr>
        <xdr:cNvSpPr/>
      </xdr:nvSpPr>
      <xdr:spPr>
        <a:xfrm>
          <a:off x="8843464" y="4797989"/>
          <a:ext cx="438549" cy="449952"/>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33</xdr:col>
      <xdr:colOff>66076</xdr:colOff>
      <xdr:row>33</xdr:row>
      <xdr:rowOff>140677</xdr:rowOff>
    </xdr:from>
    <xdr:to>
      <xdr:col>35</xdr:col>
      <xdr:colOff>123625</xdr:colOff>
      <xdr:row>36</xdr:row>
      <xdr:rowOff>43694</xdr:rowOff>
    </xdr:to>
    <xdr:sp macro="" textlink="">
      <xdr:nvSpPr>
        <xdr:cNvPr id="174" name="Oval 173">
          <a:extLst>
            <a:ext uri="{FF2B5EF4-FFF2-40B4-BE49-F238E27FC236}">
              <a16:creationId xmlns:a16="http://schemas.microsoft.com/office/drawing/2014/main" id="{00000000-0008-0000-0100-0000AE000000}"/>
            </a:ext>
          </a:extLst>
        </xdr:cNvPr>
        <xdr:cNvSpPr/>
      </xdr:nvSpPr>
      <xdr:spPr>
        <a:xfrm>
          <a:off x="9286276" y="5649937"/>
          <a:ext cx="438549" cy="466897"/>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35</xdr:col>
      <xdr:colOff>165190</xdr:colOff>
      <xdr:row>29</xdr:row>
      <xdr:rowOff>47959</xdr:rowOff>
    </xdr:from>
    <xdr:to>
      <xdr:col>38</xdr:col>
      <xdr:colOff>30906</xdr:colOff>
      <xdr:row>31</xdr:row>
      <xdr:rowOff>132151</xdr:rowOff>
    </xdr:to>
    <xdr:sp macro="" textlink="">
      <xdr:nvSpPr>
        <xdr:cNvPr id="175" name="Oval 174">
          <a:extLst>
            <a:ext uri="{FF2B5EF4-FFF2-40B4-BE49-F238E27FC236}">
              <a16:creationId xmlns:a16="http://schemas.microsoft.com/office/drawing/2014/main" id="{00000000-0008-0000-0100-0000AF000000}"/>
            </a:ext>
          </a:extLst>
        </xdr:cNvPr>
        <xdr:cNvSpPr/>
      </xdr:nvSpPr>
      <xdr:spPr>
        <a:xfrm>
          <a:off x="9766390" y="4825699"/>
          <a:ext cx="437216" cy="449952"/>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38</xdr:col>
      <xdr:colOff>67141</xdr:colOff>
      <xdr:row>29</xdr:row>
      <xdr:rowOff>29841</xdr:rowOff>
    </xdr:from>
    <xdr:to>
      <xdr:col>40</xdr:col>
      <xdr:colOff>124690</xdr:colOff>
      <xdr:row>31</xdr:row>
      <xdr:rowOff>114033</xdr:rowOff>
    </xdr:to>
    <xdr:sp macro="" textlink="">
      <xdr:nvSpPr>
        <xdr:cNvPr id="176" name="Oval 175">
          <a:extLst>
            <a:ext uri="{FF2B5EF4-FFF2-40B4-BE49-F238E27FC236}">
              <a16:creationId xmlns:a16="http://schemas.microsoft.com/office/drawing/2014/main" id="{00000000-0008-0000-0100-0000B0000000}"/>
            </a:ext>
          </a:extLst>
        </xdr:cNvPr>
        <xdr:cNvSpPr/>
      </xdr:nvSpPr>
      <xdr:spPr>
        <a:xfrm>
          <a:off x="10239841" y="4807581"/>
          <a:ext cx="438549" cy="449952"/>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40</xdr:col>
      <xdr:colOff>118298</xdr:colOff>
      <xdr:row>29</xdr:row>
      <xdr:rowOff>80996</xdr:rowOff>
    </xdr:from>
    <xdr:to>
      <xdr:col>42</xdr:col>
      <xdr:colOff>175847</xdr:colOff>
      <xdr:row>31</xdr:row>
      <xdr:rowOff>165188</xdr:rowOff>
    </xdr:to>
    <xdr:sp macro="" textlink="">
      <xdr:nvSpPr>
        <xdr:cNvPr id="177" name="Oval 176">
          <a:extLst>
            <a:ext uri="{FF2B5EF4-FFF2-40B4-BE49-F238E27FC236}">
              <a16:creationId xmlns:a16="http://schemas.microsoft.com/office/drawing/2014/main" id="{00000000-0008-0000-0100-0000B1000000}"/>
            </a:ext>
          </a:extLst>
        </xdr:cNvPr>
        <xdr:cNvSpPr/>
      </xdr:nvSpPr>
      <xdr:spPr>
        <a:xfrm>
          <a:off x="10671998" y="4858736"/>
          <a:ext cx="438549" cy="449952"/>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25</xdr:col>
      <xdr:colOff>4264</xdr:colOff>
      <xdr:row>31</xdr:row>
      <xdr:rowOff>52221</xdr:rowOff>
    </xdr:from>
    <xdr:to>
      <xdr:col>27</xdr:col>
      <xdr:colOff>61813</xdr:colOff>
      <xdr:row>33</xdr:row>
      <xdr:rowOff>136414</xdr:rowOff>
    </xdr:to>
    <xdr:sp macro="" textlink="">
      <xdr:nvSpPr>
        <xdr:cNvPr id="178" name="Oval 177">
          <a:extLst>
            <a:ext uri="{FF2B5EF4-FFF2-40B4-BE49-F238E27FC236}">
              <a16:creationId xmlns:a16="http://schemas.microsoft.com/office/drawing/2014/main" id="{00000000-0008-0000-0100-0000B2000000}"/>
            </a:ext>
          </a:extLst>
        </xdr:cNvPr>
        <xdr:cNvSpPr/>
      </xdr:nvSpPr>
      <xdr:spPr>
        <a:xfrm>
          <a:off x="7700464" y="5195721"/>
          <a:ext cx="438549" cy="449953"/>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27</xdr:col>
      <xdr:colOff>87391</xdr:colOff>
      <xdr:row>31</xdr:row>
      <xdr:rowOff>87389</xdr:rowOff>
    </xdr:from>
    <xdr:to>
      <xdr:col>29</xdr:col>
      <xdr:colOff>144940</xdr:colOff>
      <xdr:row>33</xdr:row>
      <xdr:rowOff>171582</xdr:rowOff>
    </xdr:to>
    <xdr:sp macro="" textlink="">
      <xdr:nvSpPr>
        <xdr:cNvPr id="179" name="Oval 178">
          <a:extLst>
            <a:ext uri="{FF2B5EF4-FFF2-40B4-BE49-F238E27FC236}">
              <a16:creationId xmlns:a16="http://schemas.microsoft.com/office/drawing/2014/main" id="{00000000-0008-0000-0100-0000B3000000}"/>
            </a:ext>
          </a:extLst>
        </xdr:cNvPr>
        <xdr:cNvSpPr/>
      </xdr:nvSpPr>
      <xdr:spPr>
        <a:xfrm>
          <a:off x="8164591" y="5230889"/>
          <a:ext cx="438549" cy="449953"/>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32</xdr:col>
      <xdr:colOff>47960</xdr:colOff>
      <xdr:row>31</xdr:row>
      <xdr:rowOff>106573</xdr:rowOff>
    </xdr:from>
    <xdr:to>
      <xdr:col>34</xdr:col>
      <xdr:colOff>105509</xdr:colOff>
      <xdr:row>34</xdr:row>
      <xdr:rowOff>9591</xdr:rowOff>
    </xdr:to>
    <xdr:sp macro="" textlink="">
      <xdr:nvSpPr>
        <xdr:cNvPr id="180" name="Oval 179">
          <a:extLst>
            <a:ext uri="{FF2B5EF4-FFF2-40B4-BE49-F238E27FC236}">
              <a16:creationId xmlns:a16="http://schemas.microsoft.com/office/drawing/2014/main" id="{00000000-0008-0000-0100-0000B4000000}"/>
            </a:ext>
          </a:extLst>
        </xdr:cNvPr>
        <xdr:cNvSpPr/>
      </xdr:nvSpPr>
      <xdr:spPr>
        <a:xfrm>
          <a:off x="9077660" y="5250073"/>
          <a:ext cx="438549" cy="451658"/>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34</xdr:col>
      <xdr:colOff>120431</xdr:colOff>
      <xdr:row>31</xdr:row>
      <xdr:rowOff>93783</xdr:rowOff>
    </xdr:from>
    <xdr:to>
      <xdr:col>36</xdr:col>
      <xdr:colOff>177980</xdr:colOff>
      <xdr:row>33</xdr:row>
      <xdr:rowOff>177976</xdr:rowOff>
    </xdr:to>
    <xdr:sp macro="" textlink="">
      <xdr:nvSpPr>
        <xdr:cNvPr id="181" name="Oval 180">
          <a:extLst>
            <a:ext uri="{FF2B5EF4-FFF2-40B4-BE49-F238E27FC236}">
              <a16:creationId xmlns:a16="http://schemas.microsoft.com/office/drawing/2014/main" id="{00000000-0008-0000-0100-0000B5000000}"/>
            </a:ext>
          </a:extLst>
        </xdr:cNvPr>
        <xdr:cNvSpPr/>
      </xdr:nvSpPr>
      <xdr:spPr>
        <a:xfrm>
          <a:off x="9531131" y="5237283"/>
          <a:ext cx="438549" cy="449953"/>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37</xdr:col>
      <xdr:colOff>38367</xdr:colOff>
      <xdr:row>31</xdr:row>
      <xdr:rowOff>59680</xdr:rowOff>
    </xdr:from>
    <xdr:to>
      <xdr:col>39</xdr:col>
      <xdr:colOff>95916</xdr:colOff>
      <xdr:row>33</xdr:row>
      <xdr:rowOff>143873</xdr:rowOff>
    </xdr:to>
    <xdr:sp macro="" textlink="">
      <xdr:nvSpPr>
        <xdr:cNvPr id="182" name="Oval 181">
          <a:extLst>
            <a:ext uri="{FF2B5EF4-FFF2-40B4-BE49-F238E27FC236}">
              <a16:creationId xmlns:a16="http://schemas.microsoft.com/office/drawing/2014/main" id="{00000000-0008-0000-0100-0000B6000000}"/>
            </a:ext>
          </a:extLst>
        </xdr:cNvPr>
        <xdr:cNvSpPr/>
      </xdr:nvSpPr>
      <xdr:spPr>
        <a:xfrm>
          <a:off x="10020567" y="5203180"/>
          <a:ext cx="438549" cy="449953"/>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25</xdr:col>
      <xdr:colOff>184370</xdr:colOff>
      <xdr:row>33</xdr:row>
      <xdr:rowOff>99114</xdr:rowOff>
    </xdr:from>
    <xdr:to>
      <xdr:col>28</xdr:col>
      <xdr:colOff>50087</xdr:colOff>
      <xdr:row>36</xdr:row>
      <xdr:rowOff>2131</xdr:rowOff>
    </xdr:to>
    <xdr:sp macro="" textlink="">
      <xdr:nvSpPr>
        <xdr:cNvPr id="183" name="Oval 182">
          <a:extLst>
            <a:ext uri="{FF2B5EF4-FFF2-40B4-BE49-F238E27FC236}">
              <a16:creationId xmlns:a16="http://schemas.microsoft.com/office/drawing/2014/main" id="{00000000-0008-0000-0100-0000B7000000}"/>
            </a:ext>
          </a:extLst>
        </xdr:cNvPr>
        <xdr:cNvSpPr/>
      </xdr:nvSpPr>
      <xdr:spPr>
        <a:xfrm>
          <a:off x="7880570" y="5608374"/>
          <a:ext cx="437217" cy="466897"/>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28</xdr:col>
      <xdr:colOff>93784</xdr:colOff>
      <xdr:row>33</xdr:row>
      <xdr:rowOff>125756</xdr:rowOff>
    </xdr:from>
    <xdr:to>
      <xdr:col>30</xdr:col>
      <xdr:colOff>151333</xdr:colOff>
      <xdr:row>36</xdr:row>
      <xdr:rowOff>28773</xdr:rowOff>
    </xdr:to>
    <xdr:sp macro="" textlink="">
      <xdr:nvSpPr>
        <xdr:cNvPr id="184" name="Oval 183">
          <a:extLst>
            <a:ext uri="{FF2B5EF4-FFF2-40B4-BE49-F238E27FC236}">
              <a16:creationId xmlns:a16="http://schemas.microsoft.com/office/drawing/2014/main" id="{00000000-0008-0000-0100-0000B8000000}"/>
            </a:ext>
          </a:extLst>
        </xdr:cNvPr>
        <xdr:cNvSpPr/>
      </xdr:nvSpPr>
      <xdr:spPr>
        <a:xfrm>
          <a:off x="8361484" y="5635016"/>
          <a:ext cx="438549" cy="466897"/>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29</xdr:col>
      <xdr:colOff>144939</xdr:colOff>
      <xdr:row>35</xdr:row>
      <xdr:rowOff>166252</xdr:rowOff>
    </xdr:from>
    <xdr:to>
      <xdr:col>32</xdr:col>
      <xdr:colOff>10655</xdr:colOff>
      <xdr:row>38</xdr:row>
      <xdr:rowOff>69269</xdr:rowOff>
    </xdr:to>
    <xdr:sp macro="" textlink="">
      <xdr:nvSpPr>
        <xdr:cNvPr id="185" name="Oval 184">
          <a:extLst>
            <a:ext uri="{FF2B5EF4-FFF2-40B4-BE49-F238E27FC236}">
              <a16:creationId xmlns:a16="http://schemas.microsoft.com/office/drawing/2014/main" id="{00000000-0008-0000-0100-0000B9000000}"/>
            </a:ext>
          </a:extLst>
        </xdr:cNvPr>
        <xdr:cNvSpPr/>
      </xdr:nvSpPr>
      <xdr:spPr>
        <a:xfrm>
          <a:off x="8603139" y="6041272"/>
          <a:ext cx="437216" cy="466897"/>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29</xdr:col>
      <xdr:colOff>169451</xdr:colOff>
      <xdr:row>31</xdr:row>
      <xdr:rowOff>73533</xdr:rowOff>
    </xdr:from>
    <xdr:to>
      <xdr:col>32</xdr:col>
      <xdr:colOff>35167</xdr:colOff>
      <xdr:row>33</xdr:row>
      <xdr:rowOff>157726</xdr:rowOff>
    </xdr:to>
    <xdr:sp macro="" textlink="">
      <xdr:nvSpPr>
        <xdr:cNvPr id="186" name="Oval 185">
          <a:extLst>
            <a:ext uri="{FF2B5EF4-FFF2-40B4-BE49-F238E27FC236}">
              <a16:creationId xmlns:a16="http://schemas.microsoft.com/office/drawing/2014/main" id="{00000000-0008-0000-0100-0000BA000000}"/>
            </a:ext>
          </a:extLst>
        </xdr:cNvPr>
        <xdr:cNvSpPr/>
      </xdr:nvSpPr>
      <xdr:spPr>
        <a:xfrm>
          <a:off x="8627651" y="5217033"/>
          <a:ext cx="437216" cy="449953"/>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36</xdr:col>
      <xdr:colOff>2132</xdr:colOff>
      <xdr:row>33</xdr:row>
      <xdr:rowOff>87391</xdr:rowOff>
    </xdr:from>
    <xdr:to>
      <xdr:col>38</xdr:col>
      <xdr:colOff>59680</xdr:colOff>
      <xdr:row>35</xdr:row>
      <xdr:rowOff>171583</xdr:rowOff>
    </xdr:to>
    <xdr:sp macro="" textlink="">
      <xdr:nvSpPr>
        <xdr:cNvPr id="187" name="Oval 186">
          <a:extLst>
            <a:ext uri="{FF2B5EF4-FFF2-40B4-BE49-F238E27FC236}">
              <a16:creationId xmlns:a16="http://schemas.microsoft.com/office/drawing/2014/main" id="{00000000-0008-0000-0100-0000BB000000}"/>
            </a:ext>
          </a:extLst>
        </xdr:cNvPr>
        <xdr:cNvSpPr/>
      </xdr:nvSpPr>
      <xdr:spPr>
        <a:xfrm>
          <a:off x="9793832" y="5596651"/>
          <a:ext cx="438548" cy="449952"/>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38</xdr:col>
      <xdr:colOff>63943</xdr:colOff>
      <xdr:row>33</xdr:row>
      <xdr:rowOff>149202</xdr:rowOff>
    </xdr:from>
    <xdr:to>
      <xdr:col>40</xdr:col>
      <xdr:colOff>121492</xdr:colOff>
      <xdr:row>36</xdr:row>
      <xdr:rowOff>52219</xdr:rowOff>
    </xdr:to>
    <xdr:sp macro="" textlink="">
      <xdr:nvSpPr>
        <xdr:cNvPr id="188" name="Oval 187">
          <a:extLst>
            <a:ext uri="{FF2B5EF4-FFF2-40B4-BE49-F238E27FC236}">
              <a16:creationId xmlns:a16="http://schemas.microsoft.com/office/drawing/2014/main" id="{00000000-0008-0000-0100-0000BC000000}"/>
            </a:ext>
          </a:extLst>
        </xdr:cNvPr>
        <xdr:cNvSpPr/>
      </xdr:nvSpPr>
      <xdr:spPr>
        <a:xfrm>
          <a:off x="10236643" y="5658462"/>
          <a:ext cx="438549" cy="466897"/>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39</xdr:col>
      <xdr:colOff>93785</xdr:colOff>
      <xdr:row>31</xdr:row>
      <xdr:rowOff>120426</xdr:rowOff>
    </xdr:from>
    <xdr:to>
      <xdr:col>41</xdr:col>
      <xdr:colOff>151334</xdr:colOff>
      <xdr:row>34</xdr:row>
      <xdr:rowOff>23444</xdr:rowOff>
    </xdr:to>
    <xdr:sp macro="" textlink="">
      <xdr:nvSpPr>
        <xdr:cNvPr id="189" name="Oval 188">
          <a:extLst>
            <a:ext uri="{FF2B5EF4-FFF2-40B4-BE49-F238E27FC236}">
              <a16:creationId xmlns:a16="http://schemas.microsoft.com/office/drawing/2014/main" id="{00000000-0008-0000-0100-0000BD000000}"/>
            </a:ext>
          </a:extLst>
        </xdr:cNvPr>
        <xdr:cNvSpPr/>
      </xdr:nvSpPr>
      <xdr:spPr>
        <a:xfrm>
          <a:off x="10456985" y="5263926"/>
          <a:ext cx="438549" cy="451658"/>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25</xdr:col>
      <xdr:colOff>17052</xdr:colOff>
      <xdr:row>35</xdr:row>
      <xdr:rowOff>155597</xdr:rowOff>
    </xdr:from>
    <xdr:to>
      <xdr:col>27</xdr:col>
      <xdr:colOff>74601</xdr:colOff>
      <xdr:row>38</xdr:row>
      <xdr:rowOff>58614</xdr:rowOff>
    </xdr:to>
    <xdr:sp macro="" textlink="">
      <xdr:nvSpPr>
        <xdr:cNvPr id="190" name="Oval 189">
          <a:extLst>
            <a:ext uri="{FF2B5EF4-FFF2-40B4-BE49-F238E27FC236}">
              <a16:creationId xmlns:a16="http://schemas.microsoft.com/office/drawing/2014/main" id="{00000000-0008-0000-0100-0000BE000000}"/>
            </a:ext>
          </a:extLst>
        </xdr:cNvPr>
        <xdr:cNvSpPr/>
      </xdr:nvSpPr>
      <xdr:spPr>
        <a:xfrm>
          <a:off x="7713252" y="6030617"/>
          <a:ext cx="438549" cy="466897"/>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27</xdr:col>
      <xdr:colOff>61931</xdr:colOff>
      <xdr:row>35</xdr:row>
      <xdr:rowOff>172587</xdr:rowOff>
    </xdr:from>
    <xdr:to>
      <xdr:col>29</xdr:col>
      <xdr:colOff>119480</xdr:colOff>
      <xdr:row>38</xdr:row>
      <xdr:rowOff>75604</xdr:rowOff>
    </xdr:to>
    <xdr:sp macro="" textlink="">
      <xdr:nvSpPr>
        <xdr:cNvPr id="191" name="Oval 190">
          <a:extLst>
            <a:ext uri="{FF2B5EF4-FFF2-40B4-BE49-F238E27FC236}">
              <a16:creationId xmlns:a16="http://schemas.microsoft.com/office/drawing/2014/main" id="{00000000-0008-0000-0100-0000BF000000}"/>
            </a:ext>
          </a:extLst>
        </xdr:cNvPr>
        <xdr:cNvSpPr/>
      </xdr:nvSpPr>
      <xdr:spPr>
        <a:xfrm>
          <a:off x="8139131" y="6047607"/>
          <a:ext cx="438549" cy="466897"/>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32</xdr:col>
      <xdr:colOff>12788</xdr:colOff>
      <xdr:row>36</xdr:row>
      <xdr:rowOff>18118</xdr:rowOff>
    </xdr:from>
    <xdr:to>
      <xdr:col>34</xdr:col>
      <xdr:colOff>70337</xdr:colOff>
      <xdr:row>38</xdr:row>
      <xdr:rowOff>102310</xdr:rowOff>
    </xdr:to>
    <xdr:sp macro="" textlink="">
      <xdr:nvSpPr>
        <xdr:cNvPr id="192" name="Oval 191">
          <a:extLst>
            <a:ext uri="{FF2B5EF4-FFF2-40B4-BE49-F238E27FC236}">
              <a16:creationId xmlns:a16="http://schemas.microsoft.com/office/drawing/2014/main" id="{00000000-0008-0000-0100-0000C0000000}"/>
            </a:ext>
          </a:extLst>
        </xdr:cNvPr>
        <xdr:cNvSpPr/>
      </xdr:nvSpPr>
      <xdr:spPr>
        <a:xfrm>
          <a:off x="9042488" y="6091258"/>
          <a:ext cx="438549" cy="449952"/>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30</xdr:col>
      <xdr:colOff>181175</xdr:colOff>
      <xdr:row>33</xdr:row>
      <xdr:rowOff>122560</xdr:rowOff>
    </xdr:from>
    <xdr:to>
      <xdr:col>33</xdr:col>
      <xdr:colOff>46891</xdr:colOff>
      <xdr:row>36</xdr:row>
      <xdr:rowOff>25577</xdr:rowOff>
    </xdr:to>
    <xdr:sp macro="" textlink="">
      <xdr:nvSpPr>
        <xdr:cNvPr id="193" name="Oval 192">
          <a:extLst>
            <a:ext uri="{FF2B5EF4-FFF2-40B4-BE49-F238E27FC236}">
              <a16:creationId xmlns:a16="http://schemas.microsoft.com/office/drawing/2014/main" id="{00000000-0008-0000-0100-0000C1000000}"/>
            </a:ext>
          </a:extLst>
        </xdr:cNvPr>
        <xdr:cNvSpPr/>
      </xdr:nvSpPr>
      <xdr:spPr>
        <a:xfrm>
          <a:off x="8829875" y="5631820"/>
          <a:ext cx="437216" cy="466897"/>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34</xdr:col>
      <xdr:colOff>93784</xdr:colOff>
      <xdr:row>36</xdr:row>
      <xdr:rowOff>490</xdr:rowOff>
    </xdr:from>
    <xdr:to>
      <xdr:col>36</xdr:col>
      <xdr:colOff>151333</xdr:colOff>
      <xdr:row>38</xdr:row>
      <xdr:rowOff>101063</xdr:rowOff>
    </xdr:to>
    <xdr:sp macro="" textlink="">
      <xdr:nvSpPr>
        <xdr:cNvPr id="194" name="Oval 193">
          <a:extLst>
            <a:ext uri="{FF2B5EF4-FFF2-40B4-BE49-F238E27FC236}">
              <a16:creationId xmlns:a16="http://schemas.microsoft.com/office/drawing/2014/main" id="{00000000-0008-0000-0100-0000C2000000}"/>
            </a:ext>
          </a:extLst>
        </xdr:cNvPr>
        <xdr:cNvSpPr/>
      </xdr:nvSpPr>
      <xdr:spPr>
        <a:xfrm>
          <a:off x="9471625" y="6572236"/>
          <a:ext cx="436533" cy="463430"/>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40</xdr:col>
      <xdr:colOff>123626</xdr:colOff>
      <xdr:row>33</xdr:row>
      <xdr:rowOff>144940</xdr:rowOff>
    </xdr:from>
    <xdr:to>
      <xdr:col>42</xdr:col>
      <xdr:colOff>181175</xdr:colOff>
      <xdr:row>36</xdr:row>
      <xdr:rowOff>47957</xdr:rowOff>
    </xdr:to>
    <xdr:sp macro="" textlink="">
      <xdr:nvSpPr>
        <xdr:cNvPr id="195" name="Oval 194">
          <a:extLst>
            <a:ext uri="{FF2B5EF4-FFF2-40B4-BE49-F238E27FC236}">
              <a16:creationId xmlns:a16="http://schemas.microsoft.com/office/drawing/2014/main" id="{00000000-0008-0000-0100-0000C3000000}"/>
            </a:ext>
          </a:extLst>
        </xdr:cNvPr>
        <xdr:cNvSpPr/>
      </xdr:nvSpPr>
      <xdr:spPr>
        <a:xfrm>
          <a:off x="10677326" y="5654200"/>
          <a:ext cx="438549" cy="466897"/>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35</xdr:col>
      <xdr:colOff>162685</xdr:colOff>
      <xdr:row>38</xdr:row>
      <xdr:rowOff>24423</xdr:rowOff>
    </xdr:from>
    <xdr:to>
      <xdr:col>38</xdr:col>
      <xdr:colOff>28401</xdr:colOff>
      <xdr:row>40</xdr:row>
      <xdr:rowOff>108616</xdr:rowOff>
    </xdr:to>
    <xdr:sp macro="" textlink="">
      <xdr:nvSpPr>
        <xdr:cNvPr id="196" name="Oval 195">
          <a:extLst>
            <a:ext uri="{FF2B5EF4-FFF2-40B4-BE49-F238E27FC236}">
              <a16:creationId xmlns:a16="http://schemas.microsoft.com/office/drawing/2014/main" id="{00000000-0008-0000-0100-0000C4000000}"/>
            </a:ext>
          </a:extLst>
        </xdr:cNvPr>
        <xdr:cNvSpPr/>
      </xdr:nvSpPr>
      <xdr:spPr>
        <a:xfrm>
          <a:off x="9730018" y="6959026"/>
          <a:ext cx="434193" cy="447050"/>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26</xdr:col>
      <xdr:colOff>23447</xdr:colOff>
      <xdr:row>38</xdr:row>
      <xdr:rowOff>12787</xdr:rowOff>
    </xdr:from>
    <xdr:to>
      <xdr:col>28</xdr:col>
      <xdr:colOff>80996</xdr:colOff>
      <xdr:row>40</xdr:row>
      <xdr:rowOff>96980</xdr:rowOff>
    </xdr:to>
    <xdr:sp macro="" textlink="">
      <xdr:nvSpPr>
        <xdr:cNvPr id="197" name="Oval 196">
          <a:extLst>
            <a:ext uri="{FF2B5EF4-FFF2-40B4-BE49-F238E27FC236}">
              <a16:creationId xmlns:a16="http://schemas.microsoft.com/office/drawing/2014/main" id="{00000000-0008-0000-0100-0000C5000000}"/>
            </a:ext>
          </a:extLst>
        </xdr:cNvPr>
        <xdr:cNvSpPr/>
      </xdr:nvSpPr>
      <xdr:spPr>
        <a:xfrm>
          <a:off x="7910147" y="6451687"/>
          <a:ext cx="438549" cy="449953"/>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28</xdr:col>
      <xdr:colOff>143875</xdr:colOff>
      <xdr:row>38</xdr:row>
      <xdr:rowOff>26642</xdr:rowOff>
    </xdr:from>
    <xdr:to>
      <xdr:col>31</xdr:col>
      <xdr:colOff>9591</xdr:colOff>
      <xdr:row>40</xdr:row>
      <xdr:rowOff>110835</xdr:rowOff>
    </xdr:to>
    <xdr:sp macro="" textlink="">
      <xdr:nvSpPr>
        <xdr:cNvPr id="198" name="Oval 197">
          <a:extLst>
            <a:ext uri="{FF2B5EF4-FFF2-40B4-BE49-F238E27FC236}">
              <a16:creationId xmlns:a16="http://schemas.microsoft.com/office/drawing/2014/main" id="{00000000-0008-0000-0100-0000C6000000}"/>
            </a:ext>
          </a:extLst>
        </xdr:cNvPr>
        <xdr:cNvSpPr/>
      </xdr:nvSpPr>
      <xdr:spPr>
        <a:xfrm>
          <a:off x="8411575" y="6465542"/>
          <a:ext cx="437216" cy="449953"/>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32</xdr:col>
      <xdr:colOff>38920</xdr:colOff>
      <xdr:row>40</xdr:row>
      <xdr:rowOff>96661</xdr:rowOff>
    </xdr:from>
    <xdr:to>
      <xdr:col>34</xdr:col>
      <xdr:colOff>96469</xdr:colOff>
      <xdr:row>42</xdr:row>
      <xdr:rowOff>180853</xdr:rowOff>
    </xdr:to>
    <xdr:sp macro="" textlink="">
      <xdr:nvSpPr>
        <xdr:cNvPr id="199" name="Oval 198">
          <a:extLst>
            <a:ext uri="{FF2B5EF4-FFF2-40B4-BE49-F238E27FC236}">
              <a16:creationId xmlns:a16="http://schemas.microsoft.com/office/drawing/2014/main" id="{00000000-0008-0000-0100-0000C7000000}"/>
            </a:ext>
          </a:extLst>
        </xdr:cNvPr>
        <xdr:cNvSpPr/>
      </xdr:nvSpPr>
      <xdr:spPr>
        <a:xfrm>
          <a:off x="9037777" y="7394121"/>
          <a:ext cx="436533" cy="447049"/>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33</xdr:col>
      <xdr:colOff>62276</xdr:colOff>
      <xdr:row>38</xdr:row>
      <xdr:rowOff>54632</xdr:rowOff>
    </xdr:from>
    <xdr:to>
      <xdr:col>35</xdr:col>
      <xdr:colOff>119825</xdr:colOff>
      <xdr:row>40</xdr:row>
      <xdr:rowOff>138825</xdr:rowOff>
    </xdr:to>
    <xdr:sp macro="" textlink="">
      <xdr:nvSpPr>
        <xdr:cNvPr id="200" name="Oval 199">
          <a:extLst>
            <a:ext uri="{FF2B5EF4-FFF2-40B4-BE49-F238E27FC236}">
              <a16:creationId xmlns:a16="http://schemas.microsoft.com/office/drawing/2014/main" id="{00000000-0008-0000-0100-0000C8000000}"/>
            </a:ext>
          </a:extLst>
        </xdr:cNvPr>
        <xdr:cNvSpPr/>
      </xdr:nvSpPr>
      <xdr:spPr>
        <a:xfrm>
          <a:off x="9250625" y="6989235"/>
          <a:ext cx="436533" cy="447050"/>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36</xdr:col>
      <xdr:colOff>168156</xdr:colOff>
      <xdr:row>35</xdr:row>
      <xdr:rowOff>144244</xdr:rowOff>
    </xdr:from>
    <xdr:to>
      <xdr:col>39</xdr:col>
      <xdr:colOff>33872</xdr:colOff>
      <xdr:row>38</xdr:row>
      <xdr:rowOff>47261</xdr:rowOff>
    </xdr:to>
    <xdr:sp macro="" textlink="">
      <xdr:nvSpPr>
        <xdr:cNvPr id="201" name="Oval 200">
          <a:extLst>
            <a:ext uri="{FF2B5EF4-FFF2-40B4-BE49-F238E27FC236}">
              <a16:creationId xmlns:a16="http://schemas.microsoft.com/office/drawing/2014/main" id="{00000000-0008-0000-0100-0000C9000000}"/>
            </a:ext>
          </a:extLst>
        </xdr:cNvPr>
        <xdr:cNvSpPr/>
      </xdr:nvSpPr>
      <xdr:spPr>
        <a:xfrm>
          <a:off x="9924981" y="6518434"/>
          <a:ext cx="434193" cy="463430"/>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24</xdr:col>
      <xdr:colOff>603205</xdr:colOff>
      <xdr:row>40</xdr:row>
      <xdr:rowOff>62417</xdr:rowOff>
    </xdr:from>
    <xdr:to>
      <xdr:col>27</xdr:col>
      <xdr:colOff>53285</xdr:colOff>
      <xdr:row>42</xdr:row>
      <xdr:rowOff>146609</xdr:rowOff>
    </xdr:to>
    <xdr:sp macro="" textlink="">
      <xdr:nvSpPr>
        <xdr:cNvPr id="202" name="Oval 201">
          <a:extLst>
            <a:ext uri="{FF2B5EF4-FFF2-40B4-BE49-F238E27FC236}">
              <a16:creationId xmlns:a16="http://schemas.microsoft.com/office/drawing/2014/main" id="{00000000-0008-0000-0100-0000CA000000}"/>
            </a:ext>
          </a:extLst>
        </xdr:cNvPr>
        <xdr:cNvSpPr/>
      </xdr:nvSpPr>
      <xdr:spPr>
        <a:xfrm>
          <a:off x="7666824" y="7359877"/>
          <a:ext cx="437858" cy="447049"/>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27</xdr:col>
      <xdr:colOff>75667</xdr:colOff>
      <xdr:row>40</xdr:row>
      <xdr:rowOff>33036</xdr:rowOff>
    </xdr:from>
    <xdr:to>
      <xdr:col>29</xdr:col>
      <xdr:colOff>133216</xdr:colOff>
      <xdr:row>42</xdr:row>
      <xdr:rowOff>117228</xdr:rowOff>
    </xdr:to>
    <xdr:sp macro="" textlink="">
      <xdr:nvSpPr>
        <xdr:cNvPr id="203" name="Oval 202">
          <a:extLst>
            <a:ext uri="{FF2B5EF4-FFF2-40B4-BE49-F238E27FC236}">
              <a16:creationId xmlns:a16="http://schemas.microsoft.com/office/drawing/2014/main" id="{00000000-0008-0000-0100-0000CB000000}"/>
            </a:ext>
          </a:extLst>
        </xdr:cNvPr>
        <xdr:cNvSpPr/>
      </xdr:nvSpPr>
      <xdr:spPr>
        <a:xfrm>
          <a:off x="8152867" y="6837696"/>
          <a:ext cx="438549" cy="449952"/>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38</xdr:col>
      <xdr:colOff>30908</xdr:colOff>
      <xdr:row>42</xdr:row>
      <xdr:rowOff>105505</xdr:rowOff>
    </xdr:from>
    <xdr:to>
      <xdr:col>40</xdr:col>
      <xdr:colOff>88457</xdr:colOff>
      <xdr:row>44</xdr:row>
      <xdr:rowOff>189697</xdr:rowOff>
    </xdr:to>
    <xdr:sp macro="" textlink="">
      <xdr:nvSpPr>
        <xdr:cNvPr id="204" name="Oval 203">
          <a:extLst>
            <a:ext uri="{FF2B5EF4-FFF2-40B4-BE49-F238E27FC236}">
              <a16:creationId xmlns:a16="http://schemas.microsoft.com/office/drawing/2014/main" id="{00000000-0008-0000-0100-0000CC000000}"/>
            </a:ext>
          </a:extLst>
        </xdr:cNvPr>
        <xdr:cNvSpPr/>
      </xdr:nvSpPr>
      <xdr:spPr>
        <a:xfrm>
          <a:off x="10203608" y="7275925"/>
          <a:ext cx="438549" cy="449952"/>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31</xdr:col>
      <xdr:colOff>7460</xdr:colOff>
      <xdr:row>38</xdr:row>
      <xdr:rowOff>44759</xdr:rowOff>
    </xdr:from>
    <xdr:to>
      <xdr:col>33</xdr:col>
      <xdr:colOff>65009</xdr:colOff>
      <xdr:row>40</xdr:row>
      <xdr:rowOff>128952</xdr:rowOff>
    </xdr:to>
    <xdr:sp macro="" textlink="">
      <xdr:nvSpPr>
        <xdr:cNvPr id="205" name="Oval 204">
          <a:extLst>
            <a:ext uri="{FF2B5EF4-FFF2-40B4-BE49-F238E27FC236}">
              <a16:creationId xmlns:a16="http://schemas.microsoft.com/office/drawing/2014/main" id="{00000000-0008-0000-0100-0000CD000000}"/>
            </a:ext>
          </a:extLst>
        </xdr:cNvPr>
        <xdr:cNvSpPr/>
      </xdr:nvSpPr>
      <xdr:spPr>
        <a:xfrm>
          <a:off x="8846660" y="6483659"/>
          <a:ext cx="438549" cy="449953"/>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34</xdr:col>
      <xdr:colOff>143672</xdr:colOff>
      <xdr:row>40</xdr:row>
      <xdr:rowOff>65573</xdr:rowOff>
    </xdr:from>
    <xdr:to>
      <xdr:col>37</xdr:col>
      <xdr:colOff>9388</xdr:colOff>
      <xdr:row>42</xdr:row>
      <xdr:rowOff>149765</xdr:rowOff>
    </xdr:to>
    <xdr:sp macro="" textlink="">
      <xdr:nvSpPr>
        <xdr:cNvPr id="206" name="Oval 205">
          <a:extLst>
            <a:ext uri="{FF2B5EF4-FFF2-40B4-BE49-F238E27FC236}">
              <a16:creationId xmlns:a16="http://schemas.microsoft.com/office/drawing/2014/main" id="{00000000-0008-0000-0100-0000CE000000}"/>
            </a:ext>
          </a:extLst>
        </xdr:cNvPr>
        <xdr:cNvSpPr/>
      </xdr:nvSpPr>
      <xdr:spPr>
        <a:xfrm>
          <a:off x="9521513" y="7363033"/>
          <a:ext cx="434192" cy="447049"/>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38</xdr:col>
      <xdr:colOff>45826</xdr:colOff>
      <xdr:row>38</xdr:row>
      <xdr:rowOff>29839</xdr:rowOff>
    </xdr:from>
    <xdr:to>
      <xdr:col>40</xdr:col>
      <xdr:colOff>103375</xdr:colOff>
      <xdr:row>40</xdr:row>
      <xdr:rowOff>114032</xdr:rowOff>
    </xdr:to>
    <xdr:sp macro="" textlink="">
      <xdr:nvSpPr>
        <xdr:cNvPr id="207" name="Oval 206">
          <a:extLst>
            <a:ext uri="{FF2B5EF4-FFF2-40B4-BE49-F238E27FC236}">
              <a16:creationId xmlns:a16="http://schemas.microsoft.com/office/drawing/2014/main" id="{00000000-0008-0000-0100-0000CF000000}"/>
            </a:ext>
          </a:extLst>
        </xdr:cNvPr>
        <xdr:cNvSpPr/>
      </xdr:nvSpPr>
      <xdr:spPr>
        <a:xfrm>
          <a:off x="10218526" y="6468739"/>
          <a:ext cx="438549" cy="449953"/>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39</xdr:col>
      <xdr:colOff>93091</xdr:colOff>
      <xdr:row>36</xdr:row>
      <xdr:rowOff>9128</xdr:rowOff>
    </xdr:from>
    <xdr:to>
      <xdr:col>41</xdr:col>
      <xdr:colOff>150640</xdr:colOff>
      <xdr:row>38</xdr:row>
      <xdr:rowOff>93320</xdr:rowOff>
    </xdr:to>
    <xdr:sp macro="" textlink="">
      <xdr:nvSpPr>
        <xdr:cNvPr id="208" name="Oval 207">
          <a:extLst>
            <a:ext uri="{FF2B5EF4-FFF2-40B4-BE49-F238E27FC236}">
              <a16:creationId xmlns:a16="http://schemas.microsoft.com/office/drawing/2014/main" id="{00000000-0008-0000-0100-0000D0000000}"/>
            </a:ext>
          </a:extLst>
        </xdr:cNvPr>
        <xdr:cNvSpPr/>
      </xdr:nvSpPr>
      <xdr:spPr>
        <a:xfrm>
          <a:off x="10418393" y="6580874"/>
          <a:ext cx="436533" cy="447049"/>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26</xdr:col>
      <xdr:colOff>30906</xdr:colOff>
      <xdr:row>42</xdr:row>
      <xdr:rowOff>78861</xdr:rowOff>
    </xdr:from>
    <xdr:to>
      <xdr:col>28</xdr:col>
      <xdr:colOff>88455</xdr:colOff>
      <xdr:row>44</xdr:row>
      <xdr:rowOff>163053</xdr:rowOff>
    </xdr:to>
    <xdr:sp macro="" textlink="">
      <xdr:nvSpPr>
        <xdr:cNvPr id="209" name="Oval 208">
          <a:extLst>
            <a:ext uri="{FF2B5EF4-FFF2-40B4-BE49-F238E27FC236}">
              <a16:creationId xmlns:a16="http://schemas.microsoft.com/office/drawing/2014/main" id="{00000000-0008-0000-0100-0000D1000000}"/>
            </a:ext>
          </a:extLst>
        </xdr:cNvPr>
        <xdr:cNvSpPr/>
      </xdr:nvSpPr>
      <xdr:spPr>
        <a:xfrm>
          <a:off x="7917606" y="7249281"/>
          <a:ext cx="438549" cy="449952"/>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31</xdr:col>
      <xdr:colOff>12788</xdr:colOff>
      <xdr:row>42</xdr:row>
      <xdr:rowOff>98043</xdr:rowOff>
    </xdr:from>
    <xdr:to>
      <xdr:col>33</xdr:col>
      <xdr:colOff>70337</xdr:colOff>
      <xdr:row>44</xdr:row>
      <xdr:rowOff>182235</xdr:rowOff>
    </xdr:to>
    <xdr:sp macro="" textlink="">
      <xdr:nvSpPr>
        <xdr:cNvPr id="210" name="Oval 209">
          <a:extLst>
            <a:ext uri="{FF2B5EF4-FFF2-40B4-BE49-F238E27FC236}">
              <a16:creationId xmlns:a16="http://schemas.microsoft.com/office/drawing/2014/main" id="{00000000-0008-0000-0100-0000D2000000}"/>
            </a:ext>
          </a:extLst>
        </xdr:cNvPr>
        <xdr:cNvSpPr/>
      </xdr:nvSpPr>
      <xdr:spPr>
        <a:xfrm>
          <a:off x="8851988" y="7268463"/>
          <a:ext cx="438549" cy="449952"/>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35</xdr:col>
      <xdr:colOff>138547</xdr:colOff>
      <xdr:row>42</xdr:row>
      <xdr:rowOff>106572</xdr:rowOff>
    </xdr:from>
    <xdr:to>
      <xdr:col>38</xdr:col>
      <xdr:colOff>4263</xdr:colOff>
      <xdr:row>44</xdr:row>
      <xdr:rowOff>190764</xdr:rowOff>
    </xdr:to>
    <xdr:sp macro="" textlink="">
      <xdr:nvSpPr>
        <xdr:cNvPr id="211" name="Oval 210">
          <a:extLst>
            <a:ext uri="{FF2B5EF4-FFF2-40B4-BE49-F238E27FC236}">
              <a16:creationId xmlns:a16="http://schemas.microsoft.com/office/drawing/2014/main" id="{00000000-0008-0000-0100-0000D3000000}"/>
            </a:ext>
          </a:extLst>
        </xdr:cNvPr>
        <xdr:cNvSpPr/>
      </xdr:nvSpPr>
      <xdr:spPr>
        <a:xfrm>
          <a:off x="9739747" y="7276992"/>
          <a:ext cx="437216" cy="449952"/>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29</xdr:col>
      <xdr:colOff>157729</xdr:colOff>
      <xdr:row>40</xdr:row>
      <xdr:rowOff>67140</xdr:rowOff>
    </xdr:from>
    <xdr:to>
      <xdr:col>32</xdr:col>
      <xdr:colOff>23445</xdr:colOff>
      <xdr:row>42</xdr:row>
      <xdr:rowOff>151332</xdr:rowOff>
    </xdr:to>
    <xdr:sp macro="" textlink="">
      <xdr:nvSpPr>
        <xdr:cNvPr id="212" name="Oval 211">
          <a:extLst>
            <a:ext uri="{FF2B5EF4-FFF2-40B4-BE49-F238E27FC236}">
              <a16:creationId xmlns:a16="http://schemas.microsoft.com/office/drawing/2014/main" id="{00000000-0008-0000-0100-0000D4000000}"/>
            </a:ext>
          </a:extLst>
        </xdr:cNvPr>
        <xdr:cNvSpPr/>
      </xdr:nvSpPr>
      <xdr:spPr>
        <a:xfrm>
          <a:off x="8615929" y="6871800"/>
          <a:ext cx="437216" cy="449952"/>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39</xdr:col>
      <xdr:colOff>75667</xdr:colOff>
      <xdr:row>40</xdr:row>
      <xdr:rowOff>70338</xdr:rowOff>
    </xdr:from>
    <xdr:to>
      <xdr:col>41</xdr:col>
      <xdr:colOff>133216</xdr:colOff>
      <xdr:row>42</xdr:row>
      <xdr:rowOff>154530</xdr:rowOff>
    </xdr:to>
    <xdr:sp macro="" textlink="">
      <xdr:nvSpPr>
        <xdr:cNvPr id="213" name="Oval 212">
          <a:extLst>
            <a:ext uri="{FF2B5EF4-FFF2-40B4-BE49-F238E27FC236}">
              <a16:creationId xmlns:a16="http://schemas.microsoft.com/office/drawing/2014/main" id="{00000000-0008-0000-0100-0000D5000000}"/>
            </a:ext>
          </a:extLst>
        </xdr:cNvPr>
        <xdr:cNvSpPr/>
      </xdr:nvSpPr>
      <xdr:spPr>
        <a:xfrm>
          <a:off x="10438867" y="6874998"/>
          <a:ext cx="438549" cy="449952"/>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40</xdr:col>
      <xdr:colOff>132151</xdr:colOff>
      <xdr:row>42</xdr:row>
      <xdr:rowOff>110835</xdr:rowOff>
    </xdr:from>
    <xdr:to>
      <xdr:col>42</xdr:col>
      <xdr:colOff>189700</xdr:colOff>
      <xdr:row>45</xdr:row>
      <xdr:rowOff>3195</xdr:rowOff>
    </xdr:to>
    <xdr:sp macro="" textlink="">
      <xdr:nvSpPr>
        <xdr:cNvPr id="214" name="Oval 213">
          <a:extLst>
            <a:ext uri="{FF2B5EF4-FFF2-40B4-BE49-F238E27FC236}">
              <a16:creationId xmlns:a16="http://schemas.microsoft.com/office/drawing/2014/main" id="{00000000-0008-0000-0100-0000D6000000}"/>
            </a:ext>
          </a:extLst>
        </xdr:cNvPr>
        <xdr:cNvSpPr/>
      </xdr:nvSpPr>
      <xdr:spPr>
        <a:xfrm>
          <a:off x="10685851" y="7281255"/>
          <a:ext cx="438549" cy="448620"/>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40</xdr:col>
      <xdr:colOff>101940</xdr:colOff>
      <xdr:row>38</xdr:row>
      <xdr:rowOff>26038</xdr:rowOff>
    </xdr:from>
    <xdr:to>
      <xdr:col>42</xdr:col>
      <xdr:colOff>159489</xdr:colOff>
      <xdr:row>40</xdr:row>
      <xdr:rowOff>110231</xdr:rowOff>
    </xdr:to>
    <xdr:sp macro="" textlink="">
      <xdr:nvSpPr>
        <xdr:cNvPr id="215" name="Oval 214">
          <a:extLst>
            <a:ext uri="{FF2B5EF4-FFF2-40B4-BE49-F238E27FC236}">
              <a16:creationId xmlns:a16="http://schemas.microsoft.com/office/drawing/2014/main" id="{00000000-0008-0000-0100-0000D7000000}"/>
            </a:ext>
          </a:extLst>
        </xdr:cNvPr>
        <xdr:cNvSpPr/>
      </xdr:nvSpPr>
      <xdr:spPr>
        <a:xfrm>
          <a:off x="10616734" y="6960641"/>
          <a:ext cx="436533" cy="447050"/>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33</xdr:col>
      <xdr:colOff>58615</xdr:colOff>
      <xdr:row>42</xdr:row>
      <xdr:rowOff>117230</xdr:rowOff>
    </xdr:from>
    <xdr:to>
      <xdr:col>35</xdr:col>
      <xdr:colOff>116164</xdr:colOff>
      <xdr:row>45</xdr:row>
      <xdr:rowOff>9590</xdr:rowOff>
    </xdr:to>
    <xdr:sp macro="" textlink="">
      <xdr:nvSpPr>
        <xdr:cNvPr id="216" name="Oval 215">
          <a:extLst>
            <a:ext uri="{FF2B5EF4-FFF2-40B4-BE49-F238E27FC236}">
              <a16:creationId xmlns:a16="http://schemas.microsoft.com/office/drawing/2014/main" id="{00000000-0008-0000-0100-0000D8000000}"/>
            </a:ext>
          </a:extLst>
        </xdr:cNvPr>
        <xdr:cNvSpPr/>
      </xdr:nvSpPr>
      <xdr:spPr>
        <a:xfrm>
          <a:off x="9278815" y="7287650"/>
          <a:ext cx="438549" cy="448620"/>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28</xdr:col>
      <xdr:colOff>109770</xdr:colOff>
      <xdr:row>42</xdr:row>
      <xdr:rowOff>99112</xdr:rowOff>
    </xdr:from>
    <xdr:to>
      <xdr:col>30</xdr:col>
      <xdr:colOff>167319</xdr:colOff>
      <xdr:row>44</xdr:row>
      <xdr:rowOff>183304</xdr:rowOff>
    </xdr:to>
    <xdr:sp macro="" textlink="">
      <xdr:nvSpPr>
        <xdr:cNvPr id="217" name="Oval 216">
          <a:extLst>
            <a:ext uri="{FF2B5EF4-FFF2-40B4-BE49-F238E27FC236}">
              <a16:creationId xmlns:a16="http://schemas.microsoft.com/office/drawing/2014/main" id="{00000000-0008-0000-0100-0000D9000000}"/>
            </a:ext>
          </a:extLst>
        </xdr:cNvPr>
        <xdr:cNvSpPr/>
      </xdr:nvSpPr>
      <xdr:spPr>
        <a:xfrm>
          <a:off x="8377470" y="7269532"/>
          <a:ext cx="438549" cy="449952"/>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33</xdr:col>
      <xdr:colOff>143875</xdr:colOff>
      <xdr:row>6</xdr:row>
      <xdr:rowOff>47958</xdr:rowOff>
    </xdr:from>
    <xdr:to>
      <xdr:col>33</xdr:col>
      <xdr:colOff>143875</xdr:colOff>
      <xdr:row>11</xdr:row>
      <xdr:rowOff>101245</xdr:rowOff>
    </xdr:to>
    <xdr:cxnSp macro="">
      <xdr:nvCxnSpPr>
        <xdr:cNvPr id="218" name="Straight Arrow Connector 217">
          <a:extLst>
            <a:ext uri="{FF2B5EF4-FFF2-40B4-BE49-F238E27FC236}">
              <a16:creationId xmlns:a16="http://schemas.microsoft.com/office/drawing/2014/main" id="{00000000-0008-0000-0100-0000DA000000}"/>
            </a:ext>
          </a:extLst>
        </xdr:cNvPr>
        <xdr:cNvCxnSpPr/>
      </xdr:nvCxnSpPr>
      <xdr:spPr>
        <a:xfrm>
          <a:off x="9364075" y="604218"/>
          <a:ext cx="0" cy="967687"/>
        </a:xfrm>
        <a:prstGeom prst="straightConnector1">
          <a:avLst/>
        </a:prstGeom>
        <a:ln w="28575">
          <a:solidFill>
            <a:schemeClr val="tx1"/>
          </a:solidFill>
          <a:headEnd type="triangle"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2132</xdr:colOff>
      <xdr:row>33</xdr:row>
      <xdr:rowOff>87391</xdr:rowOff>
    </xdr:from>
    <xdr:to>
      <xdr:col>38</xdr:col>
      <xdr:colOff>59680</xdr:colOff>
      <xdr:row>35</xdr:row>
      <xdr:rowOff>171583</xdr:rowOff>
    </xdr:to>
    <xdr:sp macro="" textlink="">
      <xdr:nvSpPr>
        <xdr:cNvPr id="242" name="Oval 241">
          <a:extLst>
            <a:ext uri="{FF2B5EF4-FFF2-40B4-BE49-F238E27FC236}">
              <a16:creationId xmlns:a16="http://schemas.microsoft.com/office/drawing/2014/main" id="{00000000-0008-0000-0100-0000F2000000}"/>
            </a:ext>
          </a:extLst>
        </xdr:cNvPr>
        <xdr:cNvSpPr/>
      </xdr:nvSpPr>
      <xdr:spPr>
        <a:xfrm>
          <a:off x="9793832" y="5596651"/>
          <a:ext cx="438548" cy="449952"/>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38</xdr:col>
      <xdr:colOff>63943</xdr:colOff>
      <xdr:row>33</xdr:row>
      <xdr:rowOff>149202</xdr:rowOff>
    </xdr:from>
    <xdr:to>
      <xdr:col>40</xdr:col>
      <xdr:colOff>121492</xdr:colOff>
      <xdr:row>36</xdr:row>
      <xdr:rowOff>52219</xdr:rowOff>
    </xdr:to>
    <xdr:sp macro="" textlink="">
      <xdr:nvSpPr>
        <xdr:cNvPr id="243" name="Oval 242">
          <a:extLst>
            <a:ext uri="{FF2B5EF4-FFF2-40B4-BE49-F238E27FC236}">
              <a16:creationId xmlns:a16="http://schemas.microsoft.com/office/drawing/2014/main" id="{00000000-0008-0000-0100-0000F3000000}"/>
            </a:ext>
          </a:extLst>
        </xdr:cNvPr>
        <xdr:cNvSpPr/>
      </xdr:nvSpPr>
      <xdr:spPr>
        <a:xfrm>
          <a:off x="10236643" y="5658462"/>
          <a:ext cx="438549" cy="466897"/>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40</xdr:col>
      <xdr:colOff>123626</xdr:colOff>
      <xdr:row>33</xdr:row>
      <xdr:rowOff>144940</xdr:rowOff>
    </xdr:from>
    <xdr:to>
      <xdr:col>42</xdr:col>
      <xdr:colOff>181175</xdr:colOff>
      <xdr:row>36</xdr:row>
      <xdr:rowOff>47957</xdr:rowOff>
    </xdr:to>
    <xdr:sp macro="" textlink="">
      <xdr:nvSpPr>
        <xdr:cNvPr id="249" name="Oval 248">
          <a:extLst>
            <a:ext uri="{FF2B5EF4-FFF2-40B4-BE49-F238E27FC236}">
              <a16:creationId xmlns:a16="http://schemas.microsoft.com/office/drawing/2014/main" id="{00000000-0008-0000-0100-0000F9000000}"/>
            </a:ext>
          </a:extLst>
        </xdr:cNvPr>
        <xdr:cNvSpPr/>
      </xdr:nvSpPr>
      <xdr:spPr>
        <a:xfrm>
          <a:off x="10677326" y="5654200"/>
          <a:ext cx="438549" cy="466897"/>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607468</xdr:colOff>
      <xdr:row>48</xdr:row>
      <xdr:rowOff>10657</xdr:rowOff>
    </xdr:from>
    <xdr:to>
      <xdr:col>5</xdr:col>
      <xdr:colOff>57548</xdr:colOff>
      <xdr:row>50</xdr:row>
      <xdr:rowOff>94850</xdr:rowOff>
    </xdr:to>
    <xdr:sp macro="" textlink="">
      <xdr:nvSpPr>
        <xdr:cNvPr id="271" name="Oval 270">
          <a:extLst>
            <a:ext uri="{FF2B5EF4-FFF2-40B4-BE49-F238E27FC236}">
              <a16:creationId xmlns:a16="http://schemas.microsoft.com/office/drawing/2014/main" id="{00000000-0008-0000-0100-00000F010000}"/>
            </a:ext>
          </a:extLst>
        </xdr:cNvPr>
        <xdr:cNvSpPr/>
      </xdr:nvSpPr>
      <xdr:spPr>
        <a:xfrm>
          <a:off x="1826668" y="8293597"/>
          <a:ext cx="440680" cy="449953"/>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69273</xdr:colOff>
      <xdr:row>47</xdr:row>
      <xdr:rowOff>186503</xdr:rowOff>
    </xdr:from>
    <xdr:to>
      <xdr:col>7</xdr:col>
      <xdr:colOff>126822</xdr:colOff>
      <xdr:row>50</xdr:row>
      <xdr:rowOff>78863</xdr:rowOff>
    </xdr:to>
    <xdr:sp macro="" textlink="">
      <xdr:nvSpPr>
        <xdr:cNvPr id="272" name="Oval 271">
          <a:extLst>
            <a:ext uri="{FF2B5EF4-FFF2-40B4-BE49-F238E27FC236}">
              <a16:creationId xmlns:a16="http://schemas.microsoft.com/office/drawing/2014/main" id="{00000000-0008-0000-0100-000010010000}"/>
            </a:ext>
          </a:extLst>
        </xdr:cNvPr>
        <xdr:cNvSpPr/>
      </xdr:nvSpPr>
      <xdr:spPr>
        <a:xfrm>
          <a:off x="2279073" y="8278943"/>
          <a:ext cx="438549" cy="448620"/>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152401</xdr:colOff>
      <xdr:row>48</xdr:row>
      <xdr:rowOff>3195</xdr:rowOff>
    </xdr:from>
    <xdr:to>
      <xdr:col>10</xdr:col>
      <xdr:colOff>18117</xdr:colOff>
      <xdr:row>50</xdr:row>
      <xdr:rowOff>87388</xdr:rowOff>
    </xdr:to>
    <xdr:sp macro="" textlink="">
      <xdr:nvSpPr>
        <xdr:cNvPr id="273" name="Oval 272">
          <a:extLst>
            <a:ext uri="{FF2B5EF4-FFF2-40B4-BE49-F238E27FC236}">
              <a16:creationId xmlns:a16="http://schemas.microsoft.com/office/drawing/2014/main" id="{00000000-0008-0000-0100-000011010000}"/>
            </a:ext>
          </a:extLst>
        </xdr:cNvPr>
        <xdr:cNvSpPr/>
      </xdr:nvSpPr>
      <xdr:spPr>
        <a:xfrm>
          <a:off x="2743201" y="8286135"/>
          <a:ext cx="437216" cy="449953"/>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10</xdr:col>
      <xdr:colOff>70338</xdr:colOff>
      <xdr:row>47</xdr:row>
      <xdr:rowOff>187568</xdr:rowOff>
    </xdr:from>
    <xdr:to>
      <xdr:col>12</xdr:col>
      <xdr:colOff>127887</xdr:colOff>
      <xdr:row>50</xdr:row>
      <xdr:rowOff>79928</xdr:rowOff>
    </xdr:to>
    <xdr:sp macro="" textlink="">
      <xdr:nvSpPr>
        <xdr:cNvPr id="274" name="Oval 273">
          <a:extLst>
            <a:ext uri="{FF2B5EF4-FFF2-40B4-BE49-F238E27FC236}">
              <a16:creationId xmlns:a16="http://schemas.microsoft.com/office/drawing/2014/main" id="{00000000-0008-0000-0100-000012010000}"/>
            </a:ext>
          </a:extLst>
        </xdr:cNvPr>
        <xdr:cNvSpPr/>
      </xdr:nvSpPr>
      <xdr:spPr>
        <a:xfrm>
          <a:off x="3232638" y="8280008"/>
          <a:ext cx="438549" cy="448620"/>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12</xdr:col>
      <xdr:colOff>142810</xdr:colOff>
      <xdr:row>47</xdr:row>
      <xdr:rowOff>180108</xdr:rowOff>
    </xdr:from>
    <xdr:to>
      <xdr:col>15</xdr:col>
      <xdr:colOff>8526</xdr:colOff>
      <xdr:row>50</xdr:row>
      <xdr:rowOff>72468</xdr:rowOff>
    </xdr:to>
    <xdr:sp macro="" textlink="">
      <xdr:nvSpPr>
        <xdr:cNvPr id="275" name="Oval 274">
          <a:extLst>
            <a:ext uri="{FF2B5EF4-FFF2-40B4-BE49-F238E27FC236}">
              <a16:creationId xmlns:a16="http://schemas.microsoft.com/office/drawing/2014/main" id="{00000000-0008-0000-0100-000013010000}"/>
            </a:ext>
          </a:extLst>
        </xdr:cNvPr>
        <xdr:cNvSpPr/>
      </xdr:nvSpPr>
      <xdr:spPr>
        <a:xfrm>
          <a:off x="3686110" y="8272548"/>
          <a:ext cx="437216" cy="448620"/>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15</xdr:col>
      <xdr:colOff>28775</xdr:colOff>
      <xdr:row>48</xdr:row>
      <xdr:rowOff>7458</xdr:rowOff>
    </xdr:from>
    <xdr:to>
      <xdr:col>17</xdr:col>
      <xdr:colOff>86324</xdr:colOff>
      <xdr:row>50</xdr:row>
      <xdr:rowOff>91651</xdr:rowOff>
    </xdr:to>
    <xdr:sp macro="" textlink="">
      <xdr:nvSpPr>
        <xdr:cNvPr id="276" name="Oval 275">
          <a:extLst>
            <a:ext uri="{FF2B5EF4-FFF2-40B4-BE49-F238E27FC236}">
              <a16:creationId xmlns:a16="http://schemas.microsoft.com/office/drawing/2014/main" id="{00000000-0008-0000-0100-000014010000}"/>
            </a:ext>
          </a:extLst>
        </xdr:cNvPr>
        <xdr:cNvSpPr/>
      </xdr:nvSpPr>
      <xdr:spPr>
        <a:xfrm>
          <a:off x="4143575" y="8290398"/>
          <a:ext cx="438549" cy="449953"/>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18</xdr:col>
      <xdr:colOff>2</xdr:colOff>
      <xdr:row>48</xdr:row>
      <xdr:rowOff>5327</xdr:rowOff>
    </xdr:from>
    <xdr:to>
      <xdr:col>20</xdr:col>
      <xdr:colOff>57551</xdr:colOff>
      <xdr:row>50</xdr:row>
      <xdr:rowOff>89520</xdr:rowOff>
    </xdr:to>
    <xdr:sp macro="" textlink="">
      <xdr:nvSpPr>
        <xdr:cNvPr id="277" name="Oval 276">
          <a:extLst>
            <a:ext uri="{FF2B5EF4-FFF2-40B4-BE49-F238E27FC236}">
              <a16:creationId xmlns:a16="http://schemas.microsoft.com/office/drawing/2014/main" id="{00000000-0008-0000-0100-000015010000}"/>
            </a:ext>
          </a:extLst>
        </xdr:cNvPr>
        <xdr:cNvSpPr/>
      </xdr:nvSpPr>
      <xdr:spPr>
        <a:xfrm>
          <a:off x="4686302" y="8288267"/>
          <a:ext cx="438549" cy="449953"/>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45827</xdr:colOff>
      <xdr:row>50</xdr:row>
      <xdr:rowOff>29840</xdr:rowOff>
    </xdr:from>
    <xdr:to>
      <xdr:col>6</xdr:col>
      <xdr:colOff>103376</xdr:colOff>
      <xdr:row>52</xdr:row>
      <xdr:rowOff>114032</xdr:rowOff>
    </xdr:to>
    <xdr:sp macro="" textlink="">
      <xdr:nvSpPr>
        <xdr:cNvPr id="278" name="Oval 277">
          <a:extLst>
            <a:ext uri="{FF2B5EF4-FFF2-40B4-BE49-F238E27FC236}">
              <a16:creationId xmlns:a16="http://schemas.microsoft.com/office/drawing/2014/main" id="{00000000-0008-0000-0100-000016010000}"/>
            </a:ext>
          </a:extLst>
        </xdr:cNvPr>
        <xdr:cNvSpPr/>
      </xdr:nvSpPr>
      <xdr:spPr>
        <a:xfrm>
          <a:off x="2065127" y="8678540"/>
          <a:ext cx="438549" cy="449952"/>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86324</xdr:colOff>
      <xdr:row>50</xdr:row>
      <xdr:rowOff>49023</xdr:rowOff>
    </xdr:from>
    <xdr:to>
      <xdr:col>13</xdr:col>
      <xdr:colOff>143873</xdr:colOff>
      <xdr:row>52</xdr:row>
      <xdr:rowOff>133215</xdr:rowOff>
    </xdr:to>
    <xdr:sp macro="" textlink="">
      <xdr:nvSpPr>
        <xdr:cNvPr id="279" name="Oval 278">
          <a:extLst>
            <a:ext uri="{FF2B5EF4-FFF2-40B4-BE49-F238E27FC236}">
              <a16:creationId xmlns:a16="http://schemas.microsoft.com/office/drawing/2014/main" id="{00000000-0008-0000-0100-000017010000}"/>
            </a:ext>
          </a:extLst>
        </xdr:cNvPr>
        <xdr:cNvSpPr/>
      </xdr:nvSpPr>
      <xdr:spPr>
        <a:xfrm>
          <a:off x="3439124" y="8697723"/>
          <a:ext cx="438549" cy="449952"/>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4264</xdr:colOff>
      <xdr:row>50</xdr:row>
      <xdr:rowOff>20249</xdr:rowOff>
    </xdr:from>
    <xdr:to>
      <xdr:col>11</xdr:col>
      <xdr:colOff>61813</xdr:colOff>
      <xdr:row>52</xdr:row>
      <xdr:rowOff>104441</xdr:rowOff>
    </xdr:to>
    <xdr:sp macro="" textlink="">
      <xdr:nvSpPr>
        <xdr:cNvPr id="280" name="Oval 279">
          <a:extLst>
            <a:ext uri="{FF2B5EF4-FFF2-40B4-BE49-F238E27FC236}">
              <a16:creationId xmlns:a16="http://schemas.microsoft.com/office/drawing/2014/main" id="{00000000-0008-0000-0100-000018010000}"/>
            </a:ext>
          </a:extLst>
        </xdr:cNvPr>
        <xdr:cNvSpPr/>
      </xdr:nvSpPr>
      <xdr:spPr>
        <a:xfrm>
          <a:off x="2976064" y="8668949"/>
          <a:ext cx="438549" cy="449952"/>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66076</xdr:colOff>
      <xdr:row>54</xdr:row>
      <xdr:rowOff>140677</xdr:rowOff>
    </xdr:from>
    <xdr:to>
      <xdr:col>13</xdr:col>
      <xdr:colOff>123625</xdr:colOff>
      <xdr:row>57</xdr:row>
      <xdr:rowOff>43694</xdr:rowOff>
    </xdr:to>
    <xdr:sp macro="" textlink="">
      <xdr:nvSpPr>
        <xdr:cNvPr id="281" name="Oval 280">
          <a:extLst>
            <a:ext uri="{FF2B5EF4-FFF2-40B4-BE49-F238E27FC236}">
              <a16:creationId xmlns:a16="http://schemas.microsoft.com/office/drawing/2014/main" id="{00000000-0008-0000-0100-000019010000}"/>
            </a:ext>
          </a:extLst>
        </xdr:cNvPr>
        <xdr:cNvSpPr/>
      </xdr:nvSpPr>
      <xdr:spPr>
        <a:xfrm>
          <a:off x="3418876" y="9520897"/>
          <a:ext cx="438549" cy="466897"/>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13</xdr:col>
      <xdr:colOff>165190</xdr:colOff>
      <xdr:row>50</xdr:row>
      <xdr:rowOff>47959</xdr:rowOff>
    </xdr:from>
    <xdr:to>
      <xdr:col>16</xdr:col>
      <xdr:colOff>30906</xdr:colOff>
      <xdr:row>52</xdr:row>
      <xdr:rowOff>132151</xdr:rowOff>
    </xdr:to>
    <xdr:sp macro="" textlink="">
      <xdr:nvSpPr>
        <xdr:cNvPr id="282" name="Oval 281">
          <a:extLst>
            <a:ext uri="{FF2B5EF4-FFF2-40B4-BE49-F238E27FC236}">
              <a16:creationId xmlns:a16="http://schemas.microsoft.com/office/drawing/2014/main" id="{00000000-0008-0000-0100-00001A010000}"/>
            </a:ext>
          </a:extLst>
        </xdr:cNvPr>
        <xdr:cNvSpPr/>
      </xdr:nvSpPr>
      <xdr:spPr>
        <a:xfrm>
          <a:off x="3898990" y="8696659"/>
          <a:ext cx="437216" cy="449952"/>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16</xdr:col>
      <xdr:colOff>67141</xdr:colOff>
      <xdr:row>50</xdr:row>
      <xdr:rowOff>29841</xdr:rowOff>
    </xdr:from>
    <xdr:to>
      <xdr:col>18</xdr:col>
      <xdr:colOff>124690</xdr:colOff>
      <xdr:row>52</xdr:row>
      <xdr:rowOff>114033</xdr:rowOff>
    </xdr:to>
    <xdr:sp macro="" textlink="">
      <xdr:nvSpPr>
        <xdr:cNvPr id="283" name="Oval 282">
          <a:extLst>
            <a:ext uri="{FF2B5EF4-FFF2-40B4-BE49-F238E27FC236}">
              <a16:creationId xmlns:a16="http://schemas.microsoft.com/office/drawing/2014/main" id="{00000000-0008-0000-0100-00001B010000}"/>
            </a:ext>
          </a:extLst>
        </xdr:cNvPr>
        <xdr:cNvSpPr/>
      </xdr:nvSpPr>
      <xdr:spPr>
        <a:xfrm>
          <a:off x="4372441" y="8678541"/>
          <a:ext cx="438549" cy="449952"/>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18</xdr:col>
      <xdr:colOff>118298</xdr:colOff>
      <xdr:row>50</xdr:row>
      <xdr:rowOff>80996</xdr:rowOff>
    </xdr:from>
    <xdr:to>
      <xdr:col>20</xdr:col>
      <xdr:colOff>175847</xdr:colOff>
      <xdr:row>52</xdr:row>
      <xdr:rowOff>165188</xdr:rowOff>
    </xdr:to>
    <xdr:sp macro="" textlink="">
      <xdr:nvSpPr>
        <xdr:cNvPr id="284" name="Oval 283">
          <a:extLst>
            <a:ext uri="{FF2B5EF4-FFF2-40B4-BE49-F238E27FC236}">
              <a16:creationId xmlns:a16="http://schemas.microsoft.com/office/drawing/2014/main" id="{00000000-0008-0000-0100-00001C010000}"/>
            </a:ext>
          </a:extLst>
        </xdr:cNvPr>
        <xdr:cNvSpPr/>
      </xdr:nvSpPr>
      <xdr:spPr>
        <a:xfrm>
          <a:off x="4804598" y="8729696"/>
          <a:ext cx="438549" cy="449952"/>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xdr:col>
      <xdr:colOff>4264</xdr:colOff>
      <xdr:row>52</xdr:row>
      <xdr:rowOff>52221</xdr:rowOff>
    </xdr:from>
    <xdr:to>
      <xdr:col>5</xdr:col>
      <xdr:colOff>61813</xdr:colOff>
      <xdr:row>54</xdr:row>
      <xdr:rowOff>136414</xdr:rowOff>
    </xdr:to>
    <xdr:sp macro="" textlink="">
      <xdr:nvSpPr>
        <xdr:cNvPr id="285" name="Oval 284">
          <a:extLst>
            <a:ext uri="{FF2B5EF4-FFF2-40B4-BE49-F238E27FC236}">
              <a16:creationId xmlns:a16="http://schemas.microsoft.com/office/drawing/2014/main" id="{00000000-0008-0000-0100-00001D010000}"/>
            </a:ext>
          </a:extLst>
        </xdr:cNvPr>
        <xdr:cNvSpPr/>
      </xdr:nvSpPr>
      <xdr:spPr>
        <a:xfrm>
          <a:off x="1833064" y="9066681"/>
          <a:ext cx="438549" cy="449953"/>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87391</xdr:colOff>
      <xdr:row>52</xdr:row>
      <xdr:rowOff>87389</xdr:rowOff>
    </xdr:from>
    <xdr:to>
      <xdr:col>7</xdr:col>
      <xdr:colOff>144940</xdr:colOff>
      <xdr:row>54</xdr:row>
      <xdr:rowOff>171582</xdr:rowOff>
    </xdr:to>
    <xdr:sp macro="" textlink="">
      <xdr:nvSpPr>
        <xdr:cNvPr id="286" name="Oval 285">
          <a:extLst>
            <a:ext uri="{FF2B5EF4-FFF2-40B4-BE49-F238E27FC236}">
              <a16:creationId xmlns:a16="http://schemas.microsoft.com/office/drawing/2014/main" id="{00000000-0008-0000-0100-00001E010000}"/>
            </a:ext>
          </a:extLst>
        </xdr:cNvPr>
        <xdr:cNvSpPr/>
      </xdr:nvSpPr>
      <xdr:spPr>
        <a:xfrm>
          <a:off x="2297191" y="9101849"/>
          <a:ext cx="438549" cy="449953"/>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10</xdr:col>
      <xdr:colOff>47960</xdr:colOff>
      <xdr:row>52</xdr:row>
      <xdr:rowOff>106573</xdr:rowOff>
    </xdr:from>
    <xdr:to>
      <xdr:col>12</xdr:col>
      <xdr:colOff>105509</xdr:colOff>
      <xdr:row>55</xdr:row>
      <xdr:rowOff>9591</xdr:rowOff>
    </xdr:to>
    <xdr:sp macro="" textlink="">
      <xdr:nvSpPr>
        <xdr:cNvPr id="287" name="Oval 286">
          <a:extLst>
            <a:ext uri="{FF2B5EF4-FFF2-40B4-BE49-F238E27FC236}">
              <a16:creationId xmlns:a16="http://schemas.microsoft.com/office/drawing/2014/main" id="{00000000-0008-0000-0100-00001F010000}"/>
            </a:ext>
          </a:extLst>
        </xdr:cNvPr>
        <xdr:cNvSpPr/>
      </xdr:nvSpPr>
      <xdr:spPr>
        <a:xfrm>
          <a:off x="3210260" y="9121033"/>
          <a:ext cx="438549" cy="451658"/>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12</xdr:col>
      <xdr:colOff>120431</xdr:colOff>
      <xdr:row>52</xdr:row>
      <xdr:rowOff>93783</xdr:rowOff>
    </xdr:from>
    <xdr:to>
      <xdr:col>14</xdr:col>
      <xdr:colOff>177980</xdr:colOff>
      <xdr:row>54</xdr:row>
      <xdr:rowOff>177976</xdr:rowOff>
    </xdr:to>
    <xdr:sp macro="" textlink="">
      <xdr:nvSpPr>
        <xdr:cNvPr id="288" name="Oval 287">
          <a:extLst>
            <a:ext uri="{FF2B5EF4-FFF2-40B4-BE49-F238E27FC236}">
              <a16:creationId xmlns:a16="http://schemas.microsoft.com/office/drawing/2014/main" id="{00000000-0008-0000-0100-000020010000}"/>
            </a:ext>
          </a:extLst>
        </xdr:cNvPr>
        <xdr:cNvSpPr/>
      </xdr:nvSpPr>
      <xdr:spPr>
        <a:xfrm>
          <a:off x="3663731" y="9108243"/>
          <a:ext cx="438549" cy="449953"/>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15</xdr:col>
      <xdr:colOff>38367</xdr:colOff>
      <xdr:row>52</xdr:row>
      <xdr:rowOff>59680</xdr:rowOff>
    </xdr:from>
    <xdr:to>
      <xdr:col>17</xdr:col>
      <xdr:colOff>95916</xdr:colOff>
      <xdr:row>54</xdr:row>
      <xdr:rowOff>143873</xdr:rowOff>
    </xdr:to>
    <xdr:sp macro="" textlink="">
      <xdr:nvSpPr>
        <xdr:cNvPr id="289" name="Oval 288">
          <a:extLst>
            <a:ext uri="{FF2B5EF4-FFF2-40B4-BE49-F238E27FC236}">
              <a16:creationId xmlns:a16="http://schemas.microsoft.com/office/drawing/2014/main" id="{00000000-0008-0000-0100-000021010000}"/>
            </a:ext>
          </a:extLst>
        </xdr:cNvPr>
        <xdr:cNvSpPr/>
      </xdr:nvSpPr>
      <xdr:spPr>
        <a:xfrm>
          <a:off x="4153167" y="9074140"/>
          <a:ext cx="438549" cy="449953"/>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xdr:col>
      <xdr:colOff>184370</xdr:colOff>
      <xdr:row>54</xdr:row>
      <xdr:rowOff>99114</xdr:rowOff>
    </xdr:from>
    <xdr:to>
      <xdr:col>6</xdr:col>
      <xdr:colOff>50087</xdr:colOff>
      <xdr:row>57</xdr:row>
      <xdr:rowOff>2131</xdr:rowOff>
    </xdr:to>
    <xdr:sp macro="" textlink="">
      <xdr:nvSpPr>
        <xdr:cNvPr id="290" name="Oval 289">
          <a:extLst>
            <a:ext uri="{FF2B5EF4-FFF2-40B4-BE49-F238E27FC236}">
              <a16:creationId xmlns:a16="http://schemas.microsoft.com/office/drawing/2014/main" id="{00000000-0008-0000-0100-000022010000}"/>
            </a:ext>
          </a:extLst>
        </xdr:cNvPr>
        <xdr:cNvSpPr/>
      </xdr:nvSpPr>
      <xdr:spPr>
        <a:xfrm>
          <a:off x="2013170" y="9479334"/>
          <a:ext cx="437217" cy="466897"/>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93784</xdr:colOff>
      <xdr:row>54</xdr:row>
      <xdr:rowOff>125756</xdr:rowOff>
    </xdr:from>
    <xdr:to>
      <xdr:col>8</xdr:col>
      <xdr:colOff>151333</xdr:colOff>
      <xdr:row>57</xdr:row>
      <xdr:rowOff>28773</xdr:rowOff>
    </xdr:to>
    <xdr:sp macro="" textlink="">
      <xdr:nvSpPr>
        <xdr:cNvPr id="291" name="Oval 290">
          <a:extLst>
            <a:ext uri="{FF2B5EF4-FFF2-40B4-BE49-F238E27FC236}">
              <a16:creationId xmlns:a16="http://schemas.microsoft.com/office/drawing/2014/main" id="{00000000-0008-0000-0100-000023010000}"/>
            </a:ext>
          </a:extLst>
        </xdr:cNvPr>
        <xdr:cNvSpPr/>
      </xdr:nvSpPr>
      <xdr:spPr>
        <a:xfrm>
          <a:off x="2494084" y="9505976"/>
          <a:ext cx="438549" cy="466897"/>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144939</xdr:colOff>
      <xdr:row>56</xdr:row>
      <xdr:rowOff>166252</xdr:rowOff>
    </xdr:from>
    <xdr:to>
      <xdr:col>10</xdr:col>
      <xdr:colOff>10655</xdr:colOff>
      <xdr:row>59</xdr:row>
      <xdr:rowOff>69269</xdr:rowOff>
    </xdr:to>
    <xdr:sp macro="" textlink="">
      <xdr:nvSpPr>
        <xdr:cNvPr id="292" name="Oval 291">
          <a:extLst>
            <a:ext uri="{FF2B5EF4-FFF2-40B4-BE49-F238E27FC236}">
              <a16:creationId xmlns:a16="http://schemas.microsoft.com/office/drawing/2014/main" id="{00000000-0008-0000-0100-000024010000}"/>
            </a:ext>
          </a:extLst>
        </xdr:cNvPr>
        <xdr:cNvSpPr/>
      </xdr:nvSpPr>
      <xdr:spPr>
        <a:xfrm>
          <a:off x="2735739" y="9912232"/>
          <a:ext cx="437216" cy="466897"/>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169451</xdr:colOff>
      <xdr:row>52</xdr:row>
      <xdr:rowOff>73533</xdr:rowOff>
    </xdr:from>
    <xdr:to>
      <xdr:col>10</xdr:col>
      <xdr:colOff>35167</xdr:colOff>
      <xdr:row>54</xdr:row>
      <xdr:rowOff>157726</xdr:rowOff>
    </xdr:to>
    <xdr:sp macro="" textlink="">
      <xdr:nvSpPr>
        <xdr:cNvPr id="293" name="Oval 292">
          <a:extLst>
            <a:ext uri="{FF2B5EF4-FFF2-40B4-BE49-F238E27FC236}">
              <a16:creationId xmlns:a16="http://schemas.microsoft.com/office/drawing/2014/main" id="{00000000-0008-0000-0100-000025010000}"/>
            </a:ext>
          </a:extLst>
        </xdr:cNvPr>
        <xdr:cNvSpPr/>
      </xdr:nvSpPr>
      <xdr:spPr>
        <a:xfrm>
          <a:off x="2760251" y="9087993"/>
          <a:ext cx="437216" cy="449953"/>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14</xdr:col>
      <xdr:colOff>2132</xdr:colOff>
      <xdr:row>54</xdr:row>
      <xdr:rowOff>87391</xdr:rowOff>
    </xdr:from>
    <xdr:to>
      <xdr:col>16</xdr:col>
      <xdr:colOff>59680</xdr:colOff>
      <xdr:row>56</xdr:row>
      <xdr:rowOff>171583</xdr:rowOff>
    </xdr:to>
    <xdr:sp macro="" textlink="">
      <xdr:nvSpPr>
        <xdr:cNvPr id="294" name="Oval 293">
          <a:extLst>
            <a:ext uri="{FF2B5EF4-FFF2-40B4-BE49-F238E27FC236}">
              <a16:creationId xmlns:a16="http://schemas.microsoft.com/office/drawing/2014/main" id="{00000000-0008-0000-0100-000026010000}"/>
            </a:ext>
          </a:extLst>
        </xdr:cNvPr>
        <xdr:cNvSpPr/>
      </xdr:nvSpPr>
      <xdr:spPr>
        <a:xfrm>
          <a:off x="3926432" y="9467611"/>
          <a:ext cx="438548" cy="449952"/>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16</xdr:col>
      <xdr:colOff>63943</xdr:colOff>
      <xdr:row>54</xdr:row>
      <xdr:rowOff>149202</xdr:rowOff>
    </xdr:from>
    <xdr:to>
      <xdr:col>18</xdr:col>
      <xdr:colOff>121492</xdr:colOff>
      <xdr:row>57</xdr:row>
      <xdr:rowOff>52219</xdr:rowOff>
    </xdr:to>
    <xdr:sp macro="" textlink="">
      <xdr:nvSpPr>
        <xdr:cNvPr id="295" name="Oval 294">
          <a:extLst>
            <a:ext uri="{FF2B5EF4-FFF2-40B4-BE49-F238E27FC236}">
              <a16:creationId xmlns:a16="http://schemas.microsoft.com/office/drawing/2014/main" id="{00000000-0008-0000-0100-000027010000}"/>
            </a:ext>
          </a:extLst>
        </xdr:cNvPr>
        <xdr:cNvSpPr/>
      </xdr:nvSpPr>
      <xdr:spPr>
        <a:xfrm>
          <a:off x="4369243" y="9529422"/>
          <a:ext cx="438549" cy="466897"/>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17</xdr:col>
      <xdr:colOff>93785</xdr:colOff>
      <xdr:row>52</xdr:row>
      <xdr:rowOff>120426</xdr:rowOff>
    </xdr:from>
    <xdr:to>
      <xdr:col>19</xdr:col>
      <xdr:colOff>151334</xdr:colOff>
      <xdr:row>55</xdr:row>
      <xdr:rowOff>23444</xdr:rowOff>
    </xdr:to>
    <xdr:sp macro="" textlink="">
      <xdr:nvSpPr>
        <xdr:cNvPr id="296" name="Oval 295">
          <a:extLst>
            <a:ext uri="{FF2B5EF4-FFF2-40B4-BE49-F238E27FC236}">
              <a16:creationId xmlns:a16="http://schemas.microsoft.com/office/drawing/2014/main" id="{00000000-0008-0000-0100-000028010000}"/>
            </a:ext>
          </a:extLst>
        </xdr:cNvPr>
        <xdr:cNvSpPr/>
      </xdr:nvSpPr>
      <xdr:spPr>
        <a:xfrm>
          <a:off x="4589585" y="9134886"/>
          <a:ext cx="438549" cy="451658"/>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xdr:col>
      <xdr:colOff>17052</xdr:colOff>
      <xdr:row>56</xdr:row>
      <xdr:rowOff>155597</xdr:rowOff>
    </xdr:from>
    <xdr:to>
      <xdr:col>5</xdr:col>
      <xdr:colOff>74601</xdr:colOff>
      <xdr:row>59</xdr:row>
      <xdr:rowOff>58614</xdr:rowOff>
    </xdr:to>
    <xdr:sp macro="" textlink="">
      <xdr:nvSpPr>
        <xdr:cNvPr id="297" name="Oval 296">
          <a:extLst>
            <a:ext uri="{FF2B5EF4-FFF2-40B4-BE49-F238E27FC236}">
              <a16:creationId xmlns:a16="http://schemas.microsoft.com/office/drawing/2014/main" id="{00000000-0008-0000-0100-000029010000}"/>
            </a:ext>
          </a:extLst>
        </xdr:cNvPr>
        <xdr:cNvSpPr/>
      </xdr:nvSpPr>
      <xdr:spPr>
        <a:xfrm>
          <a:off x="1845852" y="9901577"/>
          <a:ext cx="438549" cy="466897"/>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78864</xdr:colOff>
      <xdr:row>56</xdr:row>
      <xdr:rowOff>164121</xdr:rowOff>
    </xdr:from>
    <xdr:to>
      <xdr:col>7</xdr:col>
      <xdr:colOff>136413</xdr:colOff>
      <xdr:row>59</xdr:row>
      <xdr:rowOff>67138</xdr:rowOff>
    </xdr:to>
    <xdr:sp macro="" textlink="">
      <xdr:nvSpPr>
        <xdr:cNvPr id="298" name="Oval 297">
          <a:extLst>
            <a:ext uri="{FF2B5EF4-FFF2-40B4-BE49-F238E27FC236}">
              <a16:creationId xmlns:a16="http://schemas.microsoft.com/office/drawing/2014/main" id="{00000000-0008-0000-0100-00002A010000}"/>
            </a:ext>
          </a:extLst>
        </xdr:cNvPr>
        <xdr:cNvSpPr/>
      </xdr:nvSpPr>
      <xdr:spPr>
        <a:xfrm>
          <a:off x="2288664" y="9910101"/>
          <a:ext cx="438549" cy="466897"/>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10</xdr:col>
      <xdr:colOff>12788</xdr:colOff>
      <xdr:row>57</xdr:row>
      <xdr:rowOff>18118</xdr:rowOff>
    </xdr:from>
    <xdr:to>
      <xdr:col>12</xdr:col>
      <xdr:colOff>70337</xdr:colOff>
      <xdr:row>59</xdr:row>
      <xdr:rowOff>102310</xdr:rowOff>
    </xdr:to>
    <xdr:sp macro="" textlink="">
      <xdr:nvSpPr>
        <xdr:cNvPr id="299" name="Oval 298">
          <a:extLst>
            <a:ext uri="{FF2B5EF4-FFF2-40B4-BE49-F238E27FC236}">
              <a16:creationId xmlns:a16="http://schemas.microsoft.com/office/drawing/2014/main" id="{00000000-0008-0000-0100-00002B010000}"/>
            </a:ext>
          </a:extLst>
        </xdr:cNvPr>
        <xdr:cNvSpPr/>
      </xdr:nvSpPr>
      <xdr:spPr>
        <a:xfrm>
          <a:off x="3175088" y="9962218"/>
          <a:ext cx="438549" cy="449952"/>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181175</xdr:colOff>
      <xdr:row>54</xdr:row>
      <xdr:rowOff>122560</xdr:rowOff>
    </xdr:from>
    <xdr:to>
      <xdr:col>11</xdr:col>
      <xdr:colOff>46891</xdr:colOff>
      <xdr:row>57</xdr:row>
      <xdr:rowOff>25577</xdr:rowOff>
    </xdr:to>
    <xdr:sp macro="" textlink="">
      <xdr:nvSpPr>
        <xdr:cNvPr id="300" name="Oval 299">
          <a:extLst>
            <a:ext uri="{FF2B5EF4-FFF2-40B4-BE49-F238E27FC236}">
              <a16:creationId xmlns:a16="http://schemas.microsoft.com/office/drawing/2014/main" id="{00000000-0008-0000-0100-00002C010000}"/>
            </a:ext>
          </a:extLst>
        </xdr:cNvPr>
        <xdr:cNvSpPr/>
      </xdr:nvSpPr>
      <xdr:spPr>
        <a:xfrm>
          <a:off x="2962475" y="9502780"/>
          <a:ext cx="437216" cy="466897"/>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12</xdr:col>
      <xdr:colOff>93785</xdr:colOff>
      <xdr:row>56</xdr:row>
      <xdr:rowOff>157727</xdr:rowOff>
    </xdr:from>
    <xdr:to>
      <xdr:col>14</xdr:col>
      <xdr:colOff>151334</xdr:colOff>
      <xdr:row>59</xdr:row>
      <xdr:rowOff>60744</xdr:rowOff>
    </xdr:to>
    <xdr:sp macro="" textlink="">
      <xdr:nvSpPr>
        <xdr:cNvPr id="301" name="Oval 300">
          <a:extLst>
            <a:ext uri="{FF2B5EF4-FFF2-40B4-BE49-F238E27FC236}">
              <a16:creationId xmlns:a16="http://schemas.microsoft.com/office/drawing/2014/main" id="{00000000-0008-0000-0100-00002D010000}"/>
            </a:ext>
          </a:extLst>
        </xdr:cNvPr>
        <xdr:cNvSpPr/>
      </xdr:nvSpPr>
      <xdr:spPr>
        <a:xfrm>
          <a:off x="3637085" y="9903707"/>
          <a:ext cx="438549" cy="466897"/>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18</xdr:col>
      <xdr:colOff>123626</xdr:colOff>
      <xdr:row>54</xdr:row>
      <xdr:rowOff>144940</xdr:rowOff>
    </xdr:from>
    <xdr:to>
      <xdr:col>20</xdr:col>
      <xdr:colOff>181175</xdr:colOff>
      <xdr:row>57</xdr:row>
      <xdr:rowOff>47957</xdr:rowOff>
    </xdr:to>
    <xdr:sp macro="" textlink="">
      <xdr:nvSpPr>
        <xdr:cNvPr id="302" name="Oval 301">
          <a:extLst>
            <a:ext uri="{FF2B5EF4-FFF2-40B4-BE49-F238E27FC236}">
              <a16:creationId xmlns:a16="http://schemas.microsoft.com/office/drawing/2014/main" id="{00000000-0008-0000-0100-00002E010000}"/>
            </a:ext>
          </a:extLst>
        </xdr:cNvPr>
        <xdr:cNvSpPr/>
      </xdr:nvSpPr>
      <xdr:spPr>
        <a:xfrm>
          <a:off x="4809926" y="9525160"/>
          <a:ext cx="438549" cy="466897"/>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13</xdr:col>
      <xdr:colOff>174780</xdr:colOff>
      <xdr:row>59</xdr:row>
      <xdr:rowOff>4264</xdr:rowOff>
    </xdr:from>
    <xdr:to>
      <xdr:col>16</xdr:col>
      <xdr:colOff>40496</xdr:colOff>
      <xdr:row>61</xdr:row>
      <xdr:rowOff>88457</xdr:rowOff>
    </xdr:to>
    <xdr:sp macro="" textlink="">
      <xdr:nvSpPr>
        <xdr:cNvPr id="303" name="Oval 302">
          <a:extLst>
            <a:ext uri="{FF2B5EF4-FFF2-40B4-BE49-F238E27FC236}">
              <a16:creationId xmlns:a16="http://schemas.microsoft.com/office/drawing/2014/main" id="{00000000-0008-0000-0100-00002F010000}"/>
            </a:ext>
          </a:extLst>
        </xdr:cNvPr>
        <xdr:cNvSpPr/>
      </xdr:nvSpPr>
      <xdr:spPr>
        <a:xfrm>
          <a:off x="3908580" y="10314124"/>
          <a:ext cx="437216" cy="449953"/>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23447</xdr:colOff>
      <xdr:row>59</xdr:row>
      <xdr:rowOff>12787</xdr:rowOff>
    </xdr:from>
    <xdr:to>
      <xdr:col>6</xdr:col>
      <xdr:colOff>80996</xdr:colOff>
      <xdr:row>61</xdr:row>
      <xdr:rowOff>96980</xdr:rowOff>
    </xdr:to>
    <xdr:sp macro="" textlink="">
      <xdr:nvSpPr>
        <xdr:cNvPr id="304" name="Oval 303">
          <a:extLst>
            <a:ext uri="{FF2B5EF4-FFF2-40B4-BE49-F238E27FC236}">
              <a16:creationId xmlns:a16="http://schemas.microsoft.com/office/drawing/2014/main" id="{00000000-0008-0000-0100-000030010000}"/>
            </a:ext>
          </a:extLst>
        </xdr:cNvPr>
        <xdr:cNvSpPr/>
      </xdr:nvSpPr>
      <xdr:spPr>
        <a:xfrm>
          <a:off x="2042747" y="10322647"/>
          <a:ext cx="438549" cy="449953"/>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143875</xdr:colOff>
      <xdr:row>59</xdr:row>
      <xdr:rowOff>26642</xdr:rowOff>
    </xdr:from>
    <xdr:to>
      <xdr:col>9</xdr:col>
      <xdr:colOff>9591</xdr:colOff>
      <xdr:row>61</xdr:row>
      <xdr:rowOff>110835</xdr:rowOff>
    </xdr:to>
    <xdr:sp macro="" textlink="">
      <xdr:nvSpPr>
        <xdr:cNvPr id="305" name="Oval 304">
          <a:extLst>
            <a:ext uri="{FF2B5EF4-FFF2-40B4-BE49-F238E27FC236}">
              <a16:creationId xmlns:a16="http://schemas.microsoft.com/office/drawing/2014/main" id="{00000000-0008-0000-0100-000031010000}"/>
            </a:ext>
          </a:extLst>
        </xdr:cNvPr>
        <xdr:cNvSpPr/>
      </xdr:nvSpPr>
      <xdr:spPr>
        <a:xfrm>
          <a:off x="2544175" y="10336502"/>
          <a:ext cx="437216" cy="449953"/>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10</xdr:col>
      <xdr:colOff>67142</xdr:colOff>
      <xdr:row>61</xdr:row>
      <xdr:rowOff>72470</xdr:rowOff>
    </xdr:from>
    <xdr:to>
      <xdr:col>12</xdr:col>
      <xdr:colOff>124691</xdr:colOff>
      <xdr:row>63</xdr:row>
      <xdr:rowOff>156662</xdr:rowOff>
    </xdr:to>
    <xdr:sp macro="" textlink="">
      <xdr:nvSpPr>
        <xdr:cNvPr id="306" name="Oval 305">
          <a:extLst>
            <a:ext uri="{FF2B5EF4-FFF2-40B4-BE49-F238E27FC236}">
              <a16:creationId xmlns:a16="http://schemas.microsoft.com/office/drawing/2014/main" id="{00000000-0008-0000-0100-000032010000}"/>
            </a:ext>
          </a:extLst>
        </xdr:cNvPr>
        <xdr:cNvSpPr/>
      </xdr:nvSpPr>
      <xdr:spPr>
        <a:xfrm>
          <a:off x="3229442" y="10748090"/>
          <a:ext cx="438549" cy="449952"/>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70339</xdr:colOff>
      <xdr:row>59</xdr:row>
      <xdr:rowOff>22378</xdr:rowOff>
    </xdr:from>
    <xdr:to>
      <xdr:col>13</xdr:col>
      <xdr:colOff>127888</xdr:colOff>
      <xdr:row>61</xdr:row>
      <xdr:rowOff>106571</xdr:rowOff>
    </xdr:to>
    <xdr:sp macro="" textlink="">
      <xdr:nvSpPr>
        <xdr:cNvPr id="307" name="Oval 306">
          <a:extLst>
            <a:ext uri="{FF2B5EF4-FFF2-40B4-BE49-F238E27FC236}">
              <a16:creationId xmlns:a16="http://schemas.microsoft.com/office/drawing/2014/main" id="{00000000-0008-0000-0100-000033010000}"/>
            </a:ext>
          </a:extLst>
        </xdr:cNvPr>
        <xdr:cNvSpPr/>
      </xdr:nvSpPr>
      <xdr:spPr>
        <a:xfrm>
          <a:off x="3423139" y="10332238"/>
          <a:ext cx="438549" cy="449953"/>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14</xdr:col>
      <xdr:colOff>164124</xdr:colOff>
      <xdr:row>56</xdr:row>
      <xdr:rowOff>132149</xdr:rowOff>
    </xdr:from>
    <xdr:to>
      <xdr:col>17</xdr:col>
      <xdr:colOff>29840</xdr:colOff>
      <xdr:row>59</xdr:row>
      <xdr:rowOff>35166</xdr:rowOff>
    </xdr:to>
    <xdr:sp macro="" textlink="">
      <xdr:nvSpPr>
        <xdr:cNvPr id="308" name="Oval 307">
          <a:extLst>
            <a:ext uri="{FF2B5EF4-FFF2-40B4-BE49-F238E27FC236}">
              <a16:creationId xmlns:a16="http://schemas.microsoft.com/office/drawing/2014/main" id="{00000000-0008-0000-0100-000034010000}"/>
            </a:ext>
          </a:extLst>
        </xdr:cNvPr>
        <xdr:cNvSpPr/>
      </xdr:nvSpPr>
      <xdr:spPr>
        <a:xfrm>
          <a:off x="4088424" y="9878129"/>
          <a:ext cx="437216" cy="466897"/>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603205</xdr:colOff>
      <xdr:row>61</xdr:row>
      <xdr:rowOff>54353</xdr:rowOff>
    </xdr:from>
    <xdr:to>
      <xdr:col>5</xdr:col>
      <xdr:colOff>53285</xdr:colOff>
      <xdr:row>63</xdr:row>
      <xdr:rowOff>138545</xdr:rowOff>
    </xdr:to>
    <xdr:sp macro="" textlink="">
      <xdr:nvSpPr>
        <xdr:cNvPr id="309" name="Oval 308">
          <a:extLst>
            <a:ext uri="{FF2B5EF4-FFF2-40B4-BE49-F238E27FC236}">
              <a16:creationId xmlns:a16="http://schemas.microsoft.com/office/drawing/2014/main" id="{00000000-0008-0000-0100-000035010000}"/>
            </a:ext>
          </a:extLst>
        </xdr:cNvPr>
        <xdr:cNvSpPr/>
      </xdr:nvSpPr>
      <xdr:spPr>
        <a:xfrm>
          <a:off x="1822405" y="10729973"/>
          <a:ext cx="440680" cy="449952"/>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75667</xdr:colOff>
      <xdr:row>61</xdr:row>
      <xdr:rowOff>33036</xdr:rowOff>
    </xdr:from>
    <xdr:to>
      <xdr:col>7</xdr:col>
      <xdr:colOff>133216</xdr:colOff>
      <xdr:row>63</xdr:row>
      <xdr:rowOff>117228</xdr:rowOff>
    </xdr:to>
    <xdr:sp macro="" textlink="">
      <xdr:nvSpPr>
        <xdr:cNvPr id="310" name="Oval 309">
          <a:extLst>
            <a:ext uri="{FF2B5EF4-FFF2-40B4-BE49-F238E27FC236}">
              <a16:creationId xmlns:a16="http://schemas.microsoft.com/office/drawing/2014/main" id="{00000000-0008-0000-0100-000036010000}"/>
            </a:ext>
          </a:extLst>
        </xdr:cNvPr>
        <xdr:cNvSpPr/>
      </xdr:nvSpPr>
      <xdr:spPr>
        <a:xfrm>
          <a:off x="2285467" y="10708656"/>
          <a:ext cx="438549" cy="449952"/>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16</xdr:col>
      <xdr:colOff>30908</xdr:colOff>
      <xdr:row>63</xdr:row>
      <xdr:rowOff>105505</xdr:rowOff>
    </xdr:from>
    <xdr:to>
      <xdr:col>18</xdr:col>
      <xdr:colOff>88457</xdr:colOff>
      <xdr:row>65</xdr:row>
      <xdr:rowOff>189697</xdr:rowOff>
    </xdr:to>
    <xdr:sp macro="" textlink="">
      <xdr:nvSpPr>
        <xdr:cNvPr id="311" name="Oval 310">
          <a:extLst>
            <a:ext uri="{FF2B5EF4-FFF2-40B4-BE49-F238E27FC236}">
              <a16:creationId xmlns:a16="http://schemas.microsoft.com/office/drawing/2014/main" id="{00000000-0008-0000-0100-000037010000}"/>
            </a:ext>
          </a:extLst>
        </xdr:cNvPr>
        <xdr:cNvSpPr/>
      </xdr:nvSpPr>
      <xdr:spPr>
        <a:xfrm>
          <a:off x="4336208" y="11146885"/>
          <a:ext cx="438549" cy="449952"/>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7460</xdr:colOff>
      <xdr:row>59</xdr:row>
      <xdr:rowOff>44759</xdr:rowOff>
    </xdr:from>
    <xdr:to>
      <xdr:col>11</xdr:col>
      <xdr:colOff>65009</xdr:colOff>
      <xdr:row>61</xdr:row>
      <xdr:rowOff>128952</xdr:rowOff>
    </xdr:to>
    <xdr:sp macro="" textlink="">
      <xdr:nvSpPr>
        <xdr:cNvPr id="312" name="Oval 311">
          <a:extLst>
            <a:ext uri="{FF2B5EF4-FFF2-40B4-BE49-F238E27FC236}">
              <a16:creationId xmlns:a16="http://schemas.microsoft.com/office/drawing/2014/main" id="{00000000-0008-0000-0100-000038010000}"/>
            </a:ext>
          </a:extLst>
        </xdr:cNvPr>
        <xdr:cNvSpPr/>
      </xdr:nvSpPr>
      <xdr:spPr>
        <a:xfrm>
          <a:off x="2979260" y="10354619"/>
          <a:ext cx="438549" cy="449953"/>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12</xdr:col>
      <xdr:colOff>143874</xdr:colOff>
      <xdr:row>61</xdr:row>
      <xdr:rowOff>15983</xdr:rowOff>
    </xdr:from>
    <xdr:to>
      <xdr:col>15</xdr:col>
      <xdr:colOff>9590</xdr:colOff>
      <xdr:row>63</xdr:row>
      <xdr:rowOff>100175</xdr:rowOff>
    </xdr:to>
    <xdr:sp macro="" textlink="">
      <xdr:nvSpPr>
        <xdr:cNvPr id="313" name="Oval 312">
          <a:extLst>
            <a:ext uri="{FF2B5EF4-FFF2-40B4-BE49-F238E27FC236}">
              <a16:creationId xmlns:a16="http://schemas.microsoft.com/office/drawing/2014/main" id="{00000000-0008-0000-0100-000039010000}"/>
            </a:ext>
          </a:extLst>
        </xdr:cNvPr>
        <xdr:cNvSpPr/>
      </xdr:nvSpPr>
      <xdr:spPr>
        <a:xfrm>
          <a:off x="3687174" y="10691603"/>
          <a:ext cx="437216" cy="449952"/>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16</xdr:col>
      <xdr:colOff>45826</xdr:colOff>
      <xdr:row>59</xdr:row>
      <xdr:rowOff>29839</xdr:rowOff>
    </xdr:from>
    <xdr:to>
      <xdr:col>18</xdr:col>
      <xdr:colOff>103375</xdr:colOff>
      <xdr:row>61</xdr:row>
      <xdr:rowOff>114032</xdr:rowOff>
    </xdr:to>
    <xdr:sp macro="" textlink="">
      <xdr:nvSpPr>
        <xdr:cNvPr id="314" name="Oval 313">
          <a:extLst>
            <a:ext uri="{FF2B5EF4-FFF2-40B4-BE49-F238E27FC236}">
              <a16:creationId xmlns:a16="http://schemas.microsoft.com/office/drawing/2014/main" id="{00000000-0008-0000-0100-00003A010000}"/>
            </a:ext>
          </a:extLst>
        </xdr:cNvPr>
        <xdr:cNvSpPr/>
      </xdr:nvSpPr>
      <xdr:spPr>
        <a:xfrm>
          <a:off x="4351126" y="10339699"/>
          <a:ext cx="438549" cy="449953"/>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17</xdr:col>
      <xdr:colOff>80996</xdr:colOff>
      <xdr:row>57</xdr:row>
      <xdr:rowOff>1064</xdr:rowOff>
    </xdr:from>
    <xdr:to>
      <xdr:col>19</xdr:col>
      <xdr:colOff>138545</xdr:colOff>
      <xdr:row>59</xdr:row>
      <xdr:rowOff>85256</xdr:rowOff>
    </xdr:to>
    <xdr:sp macro="" textlink="">
      <xdr:nvSpPr>
        <xdr:cNvPr id="315" name="Oval 314">
          <a:extLst>
            <a:ext uri="{FF2B5EF4-FFF2-40B4-BE49-F238E27FC236}">
              <a16:creationId xmlns:a16="http://schemas.microsoft.com/office/drawing/2014/main" id="{00000000-0008-0000-0100-00003B010000}"/>
            </a:ext>
          </a:extLst>
        </xdr:cNvPr>
        <xdr:cNvSpPr/>
      </xdr:nvSpPr>
      <xdr:spPr>
        <a:xfrm>
          <a:off x="4576796" y="9945164"/>
          <a:ext cx="438549" cy="449952"/>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30906</xdr:colOff>
      <xdr:row>63</xdr:row>
      <xdr:rowOff>78861</xdr:rowOff>
    </xdr:from>
    <xdr:to>
      <xdr:col>6</xdr:col>
      <xdr:colOff>88455</xdr:colOff>
      <xdr:row>65</xdr:row>
      <xdr:rowOff>163053</xdr:rowOff>
    </xdr:to>
    <xdr:sp macro="" textlink="">
      <xdr:nvSpPr>
        <xdr:cNvPr id="316" name="Oval 315">
          <a:extLst>
            <a:ext uri="{FF2B5EF4-FFF2-40B4-BE49-F238E27FC236}">
              <a16:creationId xmlns:a16="http://schemas.microsoft.com/office/drawing/2014/main" id="{00000000-0008-0000-0100-00003C010000}"/>
            </a:ext>
          </a:extLst>
        </xdr:cNvPr>
        <xdr:cNvSpPr/>
      </xdr:nvSpPr>
      <xdr:spPr>
        <a:xfrm>
          <a:off x="2050206" y="11120241"/>
          <a:ext cx="438549" cy="449952"/>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12788</xdr:colOff>
      <xdr:row>63</xdr:row>
      <xdr:rowOff>98043</xdr:rowOff>
    </xdr:from>
    <xdr:to>
      <xdr:col>11</xdr:col>
      <xdr:colOff>70337</xdr:colOff>
      <xdr:row>65</xdr:row>
      <xdr:rowOff>182235</xdr:rowOff>
    </xdr:to>
    <xdr:sp macro="" textlink="">
      <xdr:nvSpPr>
        <xdr:cNvPr id="317" name="Oval 316">
          <a:extLst>
            <a:ext uri="{FF2B5EF4-FFF2-40B4-BE49-F238E27FC236}">
              <a16:creationId xmlns:a16="http://schemas.microsoft.com/office/drawing/2014/main" id="{00000000-0008-0000-0100-00003D010000}"/>
            </a:ext>
          </a:extLst>
        </xdr:cNvPr>
        <xdr:cNvSpPr/>
      </xdr:nvSpPr>
      <xdr:spPr>
        <a:xfrm>
          <a:off x="2984588" y="11139423"/>
          <a:ext cx="438549" cy="449952"/>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13</xdr:col>
      <xdr:colOff>138547</xdr:colOff>
      <xdr:row>63</xdr:row>
      <xdr:rowOff>106572</xdr:rowOff>
    </xdr:from>
    <xdr:to>
      <xdr:col>16</xdr:col>
      <xdr:colOff>4263</xdr:colOff>
      <xdr:row>65</xdr:row>
      <xdr:rowOff>190764</xdr:rowOff>
    </xdr:to>
    <xdr:sp macro="" textlink="">
      <xdr:nvSpPr>
        <xdr:cNvPr id="318" name="Oval 317">
          <a:extLst>
            <a:ext uri="{FF2B5EF4-FFF2-40B4-BE49-F238E27FC236}">
              <a16:creationId xmlns:a16="http://schemas.microsoft.com/office/drawing/2014/main" id="{00000000-0008-0000-0100-00003E010000}"/>
            </a:ext>
          </a:extLst>
        </xdr:cNvPr>
        <xdr:cNvSpPr/>
      </xdr:nvSpPr>
      <xdr:spPr>
        <a:xfrm>
          <a:off x="3872347" y="11147952"/>
          <a:ext cx="437216" cy="449952"/>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157729</xdr:colOff>
      <xdr:row>61</xdr:row>
      <xdr:rowOff>67140</xdr:rowOff>
    </xdr:from>
    <xdr:to>
      <xdr:col>10</xdr:col>
      <xdr:colOff>23445</xdr:colOff>
      <xdr:row>63</xdr:row>
      <xdr:rowOff>151332</xdr:rowOff>
    </xdr:to>
    <xdr:sp macro="" textlink="">
      <xdr:nvSpPr>
        <xdr:cNvPr id="319" name="Oval 318">
          <a:extLst>
            <a:ext uri="{FF2B5EF4-FFF2-40B4-BE49-F238E27FC236}">
              <a16:creationId xmlns:a16="http://schemas.microsoft.com/office/drawing/2014/main" id="{00000000-0008-0000-0100-00003F010000}"/>
            </a:ext>
          </a:extLst>
        </xdr:cNvPr>
        <xdr:cNvSpPr/>
      </xdr:nvSpPr>
      <xdr:spPr>
        <a:xfrm>
          <a:off x="2748529" y="10742760"/>
          <a:ext cx="437216" cy="449952"/>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17</xdr:col>
      <xdr:colOff>75667</xdr:colOff>
      <xdr:row>61</xdr:row>
      <xdr:rowOff>70338</xdr:rowOff>
    </xdr:from>
    <xdr:to>
      <xdr:col>19</xdr:col>
      <xdr:colOff>133216</xdr:colOff>
      <xdr:row>63</xdr:row>
      <xdr:rowOff>154530</xdr:rowOff>
    </xdr:to>
    <xdr:sp macro="" textlink="">
      <xdr:nvSpPr>
        <xdr:cNvPr id="320" name="Oval 319">
          <a:extLst>
            <a:ext uri="{FF2B5EF4-FFF2-40B4-BE49-F238E27FC236}">
              <a16:creationId xmlns:a16="http://schemas.microsoft.com/office/drawing/2014/main" id="{00000000-0008-0000-0100-000040010000}"/>
            </a:ext>
          </a:extLst>
        </xdr:cNvPr>
        <xdr:cNvSpPr/>
      </xdr:nvSpPr>
      <xdr:spPr>
        <a:xfrm>
          <a:off x="4571467" y="10745958"/>
          <a:ext cx="438549" cy="449952"/>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18</xdr:col>
      <xdr:colOff>132151</xdr:colOff>
      <xdr:row>63</xdr:row>
      <xdr:rowOff>110835</xdr:rowOff>
    </xdr:from>
    <xdr:to>
      <xdr:col>20</xdr:col>
      <xdr:colOff>189700</xdr:colOff>
      <xdr:row>66</xdr:row>
      <xdr:rowOff>3195</xdr:rowOff>
    </xdr:to>
    <xdr:sp macro="" textlink="">
      <xdr:nvSpPr>
        <xdr:cNvPr id="321" name="Oval 320">
          <a:extLst>
            <a:ext uri="{FF2B5EF4-FFF2-40B4-BE49-F238E27FC236}">
              <a16:creationId xmlns:a16="http://schemas.microsoft.com/office/drawing/2014/main" id="{00000000-0008-0000-0100-000041010000}"/>
            </a:ext>
          </a:extLst>
        </xdr:cNvPr>
        <xdr:cNvSpPr/>
      </xdr:nvSpPr>
      <xdr:spPr>
        <a:xfrm>
          <a:off x="4818451" y="11152215"/>
          <a:ext cx="438549" cy="448620"/>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18</xdr:col>
      <xdr:colOff>114035</xdr:colOff>
      <xdr:row>59</xdr:row>
      <xdr:rowOff>34102</xdr:rowOff>
    </xdr:from>
    <xdr:to>
      <xdr:col>20</xdr:col>
      <xdr:colOff>171584</xdr:colOff>
      <xdr:row>61</xdr:row>
      <xdr:rowOff>118295</xdr:rowOff>
    </xdr:to>
    <xdr:sp macro="" textlink="">
      <xdr:nvSpPr>
        <xdr:cNvPr id="322" name="Oval 321">
          <a:extLst>
            <a:ext uri="{FF2B5EF4-FFF2-40B4-BE49-F238E27FC236}">
              <a16:creationId xmlns:a16="http://schemas.microsoft.com/office/drawing/2014/main" id="{00000000-0008-0000-0100-000042010000}"/>
            </a:ext>
          </a:extLst>
        </xdr:cNvPr>
        <xdr:cNvSpPr/>
      </xdr:nvSpPr>
      <xdr:spPr>
        <a:xfrm>
          <a:off x="4800335" y="10343962"/>
          <a:ext cx="438549" cy="449953"/>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58615</xdr:colOff>
      <xdr:row>63</xdr:row>
      <xdr:rowOff>117230</xdr:rowOff>
    </xdr:from>
    <xdr:to>
      <xdr:col>13</xdr:col>
      <xdr:colOff>116164</xdr:colOff>
      <xdr:row>66</xdr:row>
      <xdr:rowOff>9590</xdr:rowOff>
    </xdr:to>
    <xdr:sp macro="" textlink="">
      <xdr:nvSpPr>
        <xdr:cNvPr id="323" name="Oval 322">
          <a:extLst>
            <a:ext uri="{FF2B5EF4-FFF2-40B4-BE49-F238E27FC236}">
              <a16:creationId xmlns:a16="http://schemas.microsoft.com/office/drawing/2014/main" id="{00000000-0008-0000-0100-000043010000}"/>
            </a:ext>
          </a:extLst>
        </xdr:cNvPr>
        <xdr:cNvSpPr/>
      </xdr:nvSpPr>
      <xdr:spPr>
        <a:xfrm>
          <a:off x="3411415" y="11158610"/>
          <a:ext cx="438549" cy="448620"/>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109770</xdr:colOff>
      <xdr:row>63</xdr:row>
      <xdr:rowOff>99112</xdr:rowOff>
    </xdr:from>
    <xdr:to>
      <xdr:col>8</xdr:col>
      <xdr:colOff>167319</xdr:colOff>
      <xdr:row>65</xdr:row>
      <xdr:rowOff>183304</xdr:rowOff>
    </xdr:to>
    <xdr:sp macro="" textlink="">
      <xdr:nvSpPr>
        <xdr:cNvPr id="324" name="Oval 323">
          <a:extLst>
            <a:ext uri="{FF2B5EF4-FFF2-40B4-BE49-F238E27FC236}">
              <a16:creationId xmlns:a16="http://schemas.microsoft.com/office/drawing/2014/main" id="{00000000-0008-0000-0100-000044010000}"/>
            </a:ext>
          </a:extLst>
        </xdr:cNvPr>
        <xdr:cNvSpPr/>
      </xdr:nvSpPr>
      <xdr:spPr>
        <a:xfrm>
          <a:off x="2510070" y="11140492"/>
          <a:ext cx="438549" cy="449952"/>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24</xdr:col>
      <xdr:colOff>607468</xdr:colOff>
      <xdr:row>48</xdr:row>
      <xdr:rowOff>10657</xdr:rowOff>
    </xdr:from>
    <xdr:to>
      <xdr:col>27</xdr:col>
      <xdr:colOff>57548</xdr:colOff>
      <xdr:row>50</xdr:row>
      <xdr:rowOff>94850</xdr:rowOff>
    </xdr:to>
    <xdr:sp macro="" textlink="">
      <xdr:nvSpPr>
        <xdr:cNvPr id="325" name="Oval 324">
          <a:extLst>
            <a:ext uri="{FF2B5EF4-FFF2-40B4-BE49-F238E27FC236}">
              <a16:creationId xmlns:a16="http://schemas.microsoft.com/office/drawing/2014/main" id="{00000000-0008-0000-0100-000045010000}"/>
            </a:ext>
          </a:extLst>
        </xdr:cNvPr>
        <xdr:cNvSpPr/>
      </xdr:nvSpPr>
      <xdr:spPr>
        <a:xfrm>
          <a:off x="7694068" y="8293597"/>
          <a:ext cx="440680" cy="449953"/>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27</xdr:col>
      <xdr:colOff>69273</xdr:colOff>
      <xdr:row>47</xdr:row>
      <xdr:rowOff>186503</xdr:rowOff>
    </xdr:from>
    <xdr:to>
      <xdr:col>29</xdr:col>
      <xdr:colOff>126822</xdr:colOff>
      <xdr:row>50</xdr:row>
      <xdr:rowOff>78863</xdr:rowOff>
    </xdr:to>
    <xdr:sp macro="" textlink="">
      <xdr:nvSpPr>
        <xdr:cNvPr id="326" name="Oval 325">
          <a:extLst>
            <a:ext uri="{FF2B5EF4-FFF2-40B4-BE49-F238E27FC236}">
              <a16:creationId xmlns:a16="http://schemas.microsoft.com/office/drawing/2014/main" id="{00000000-0008-0000-0100-000046010000}"/>
            </a:ext>
          </a:extLst>
        </xdr:cNvPr>
        <xdr:cNvSpPr/>
      </xdr:nvSpPr>
      <xdr:spPr>
        <a:xfrm>
          <a:off x="8146473" y="8278943"/>
          <a:ext cx="438549" cy="448620"/>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29</xdr:col>
      <xdr:colOff>152401</xdr:colOff>
      <xdr:row>48</xdr:row>
      <xdr:rowOff>3195</xdr:rowOff>
    </xdr:from>
    <xdr:to>
      <xdr:col>32</xdr:col>
      <xdr:colOff>18117</xdr:colOff>
      <xdr:row>50</xdr:row>
      <xdr:rowOff>87388</xdr:rowOff>
    </xdr:to>
    <xdr:sp macro="" textlink="">
      <xdr:nvSpPr>
        <xdr:cNvPr id="327" name="Oval 326">
          <a:extLst>
            <a:ext uri="{FF2B5EF4-FFF2-40B4-BE49-F238E27FC236}">
              <a16:creationId xmlns:a16="http://schemas.microsoft.com/office/drawing/2014/main" id="{00000000-0008-0000-0100-000047010000}"/>
            </a:ext>
          </a:extLst>
        </xdr:cNvPr>
        <xdr:cNvSpPr/>
      </xdr:nvSpPr>
      <xdr:spPr>
        <a:xfrm>
          <a:off x="8610601" y="8286135"/>
          <a:ext cx="437216" cy="449953"/>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32</xdr:col>
      <xdr:colOff>70338</xdr:colOff>
      <xdr:row>47</xdr:row>
      <xdr:rowOff>187568</xdr:rowOff>
    </xdr:from>
    <xdr:to>
      <xdr:col>34</xdr:col>
      <xdr:colOff>127887</xdr:colOff>
      <xdr:row>50</xdr:row>
      <xdr:rowOff>79928</xdr:rowOff>
    </xdr:to>
    <xdr:sp macro="" textlink="">
      <xdr:nvSpPr>
        <xdr:cNvPr id="328" name="Oval 327">
          <a:extLst>
            <a:ext uri="{FF2B5EF4-FFF2-40B4-BE49-F238E27FC236}">
              <a16:creationId xmlns:a16="http://schemas.microsoft.com/office/drawing/2014/main" id="{00000000-0008-0000-0100-000048010000}"/>
            </a:ext>
          </a:extLst>
        </xdr:cNvPr>
        <xdr:cNvSpPr/>
      </xdr:nvSpPr>
      <xdr:spPr>
        <a:xfrm>
          <a:off x="9100038" y="8280008"/>
          <a:ext cx="438549" cy="448620"/>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34</xdr:col>
      <xdr:colOff>142810</xdr:colOff>
      <xdr:row>47</xdr:row>
      <xdr:rowOff>180108</xdr:rowOff>
    </xdr:from>
    <xdr:to>
      <xdr:col>37</xdr:col>
      <xdr:colOff>8526</xdr:colOff>
      <xdr:row>50</xdr:row>
      <xdr:rowOff>72468</xdr:rowOff>
    </xdr:to>
    <xdr:sp macro="" textlink="">
      <xdr:nvSpPr>
        <xdr:cNvPr id="329" name="Oval 328">
          <a:extLst>
            <a:ext uri="{FF2B5EF4-FFF2-40B4-BE49-F238E27FC236}">
              <a16:creationId xmlns:a16="http://schemas.microsoft.com/office/drawing/2014/main" id="{00000000-0008-0000-0100-000049010000}"/>
            </a:ext>
          </a:extLst>
        </xdr:cNvPr>
        <xdr:cNvSpPr/>
      </xdr:nvSpPr>
      <xdr:spPr>
        <a:xfrm>
          <a:off x="9553510" y="8272548"/>
          <a:ext cx="437216" cy="448620"/>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37</xdr:col>
      <xdr:colOff>28775</xdr:colOff>
      <xdr:row>48</xdr:row>
      <xdr:rowOff>7458</xdr:rowOff>
    </xdr:from>
    <xdr:to>
      <xdr:col>39</xdr:col>
      <xdr:colOff>86324</xdr:colOff>
      <xdr:row>50</xdr:row>
      <xdr:rowOff>91651</xdr:rowOff>
    </xdr:to>
    <xdr:sp macro="" textlink="">
      <xdr:nvSpPr>
        <xdr:cNvPr id="330" name="Oval 329">
          <a:extLst>
            <a:ext uri="{FF2B5EF4-FFF2-40B4-BE49-F238E27FC236}">
              <a16:creationId xmlns:a16="http://schemas.microsoft.com/office/drawing/2014/main" id="{00000000-0008-0000-0100-00004A010000}"/>
            </a:ext>
          </a:extLst>
        </xdr:cNvPr>
        <xdr:cNvSpPr/>
      </xdr:nvSpPr>
      <xdr:spPr>
        <a:xfrm>
          <a:off x="10010975" y="8290398"/>
          <a:ext cx="438549" cy="449953"/>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40</xdr:col>
      <xdr:colOff>2</xdr:colOff>
      <xdr:row>48</xdr:row>
      <xdr:rowOff>5327</xdr:rowOff>
    </xdr:from>
    <xdr:to>
      <xdr:col>42</xdr:col>
      <xdr:colOff>57551</xdr:colOff>
      <xdr:row>50</xdr:row>
      <xdr:rowOff>89520</xdr:rowOff>
    </xdr:to>
    <xdr:sp macro="" textlink="">
      <xdr:nvSpPr>
        <xdr:cNvPr id="331" name="Oval 330">
          <a:extLst>
            <a:ext uri="{FF2B5EF4-FFF2-40B4-BE49-F238E27FC236}">
              <a16:creationId xmlns:a16="http://schemas.microsoft.com/office/drawing/2014/main" id="{00000000-0008-0000-0100-00004B010000}"/>
            </a:ext>
          </a:extLst>
        </xdr:cNvPr>
        <xdr:cNvSpPr/>
      </xdr:nvSpPr>
      <xdr:spPr>
        <a:xfrm>
          <a:off x="10553702" y="8288267"/>
          <a:ext cx="438549" cy="449953"/>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26</xdr:col>
      <xdr:colOff>45827</xdr:colOff>
      <xdr:row>50</xdr:row>
      <xdr:rowOff>29840</xdr:rowOff>
    </xdr:from>
    <xdr:to>
      <xdr:col>28</xdr:col>
      <xdr:colOff>103376</xdr:colOff>
      <xdr:row>52</xdr:row>
      <xdr:rowOff>114032</xdr:rowOff>
    </xdr:to>
    <xdr:sp macro="" textlink="">
      <xdr:nvSpPr>
        <xdr:cNvPr id="332" name="Oval 331">
          <a:extLst>
            <a:ext uri="{FF2B5EF4-FFF2-40B4-BE49-F238E27FC236}">
              <a16:creationId xmlns:a16="http://schemas.microsoft.com/office/drawing/2014/main" id="{00000000-0008-0000-0100-00004C010000}"/>
            </a:ext>
          </a:extLst>
        </xdr:cNvPr>
        <xdr:cNvSpPr/>
      </xdr:nvSpPr>
      <xdr:spPr>
        <a:xfrm>
          <a:off x="7932527" y="8678540"/>
          <a:ext cx="438549" cy="449952"/>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33</xdr:col>
      <xdr:colOff>86324</xdr:colOff>
      <xdr:row>50</xdr:row>
      <xdr:rowOff>49023</xdr:rowOff>
    </xdr:from>
    <xdr:to>
      <xdr:col>35</xdr:col>
      <xdr:colOff>143873</xdr:colOff>
      <xdr:row>52</xdr:row>
      <xdr:rowOff>133215</xdr:rowOff>
    </xdr:to>
    <xdr:sp macro="" textlink="">
      <xdr:nvSpPr>
        <xdr:cNvPr id="333" name="Oval 332">
          <a:extLst>
            <a:ext uri="{FF2B5EF4-FFF2-40B4-BE49-F238E27FC236}">
              <a16:creationId xmlns:a16="http://schemas.microsoft.com/office/drawing/2014/main" id="{00000000-0008-0000-0100-00004D010000}"/>
            </a:ext>
          </a:extLst>
        </xdr:cNvPr>
        <xdr:cNvSpPr/>
      </xdr:nvSpPr>
      <xdr:spPr>
        <a:xfrm>
          <a:off x="9306524" y="8697723"/>
          <a:ext cx="438549" cy="449952"/>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31</xdr:col>
      <xdr:colOff>4264</xdr:colOff>
      <xdr:row>50</xdr:row>
      <xdr:rowOff>20249</xdr:rowOff>
    </xdr:from>
    <xdr:to>
      <xdr:col>33</xdr:col>
      <xdr:colOff>61813</xdr:colOff>
      <xdr:row>52</xdr:row>
      <xdr:rowOff>104441</xdr:rowOff>
    </xdr:to>
    <xdr:sp macro="" textlink="">
      <xdr:nvSpPr>
        <xdr:cNvPr id="334" name="Oval 333">
          <a:extLst>
            <a:ext uri="{FF2B5EF4-FFF2-40B4-BE49-F238E27FC236}">
              <a16:creationId xmlns:a16="http://schemas.microsoft.com/office/drawing/2014/main" id="{00000000-0008-0000-0100-00004E010000}"/>
            </a:ext>
          </a:extLst>
        </xdr:cNvPr>
        <xdr:cNvSpPr/>
      </xdr:nvSpPr>
      <xdr:spPr>
        <a:xfrm>
          <a:off x="8843464" y="8668949"/>
          <a:ext cx="438549" cy="449952"/>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33</xdr:col>
      <xdr:colOff>66076</xdr:colOff>
      <xdr:row>54</xdr:row>
      <xdr:rowOff>140677</xdr:rowOff>
    </xdr:from>
    <xdr:to>
      <xdr:col>35</xdr:col>
      <xdr:colOff>123625</xdr:colOff>
      <xdr:row>57</xdr:row>
      <xdr:rowOff>43694</xdr:rowOff>
    </xdr:to>
    <xdr:sp macro="" textlink="">
      <xdr:nvSpPr>
        <xdr:cNvPr id="335" name="Oval 334">
          <a:extLst>
            <a:ext uri="{FF2B5EF4-FFF2-40B4-BE49-F238E27FC236}">
              <a16:creationId xmlns:a16="http://schemas.microsoft.com/office/drawing/2014/main" id="{00000000-0008-0000-0100-00004F010000}"/>
            </a:ext>
          </a:extLst>
        </xdr:cNvPr>
        <xdr:cNvSpPr/>
      </xdr:nvSpPr>
      <xdr:spPr>
        <a:xfrm>
          <a:off x="9286276" y="9520897"/>
          <a:ext cx="438549" cy="466897"/>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35</xdr:col>
      <xdr:colOff>165190</xdr:colOff>
      <xdr:row>50</xdr:row>
      <xdr:rowOff>47959</xdr:rowOff>
    </xdr:from>
    <xdr:to>
      <xdr:col>38</xdr:col>
      <xdr:colOff>30906</xdr:colOff>
      <xdr:row>52</xdr:row>
      <xdr:rowOff>132151</xdr:rowOff>
    </xdr:to>
    <xdr:sp macro="" textlink="">
      <xdr:nvSpPr>
        <xdr:cNvPr id="336" name="Oval 335">
          <a:extLst>
            <a:ext uri="{FF2B5EF4-FFF2-40B4-BE49-F238E27FC236}">
              <a16:creationId xmlns:a16="http://schemas.microsoft.com/office/drawing/2014/main" id="{00000000-0008-0000-0100-000050010000}"/>
            </a:ext>
          </a:extLst>
        </xdr:cNvPr>
        <xdr:cNvSpPr/>
      </xdr:nvSpPr>
      <xdr:spPr>
        <a:xfrm>
          <a:off x="9766390" y="8696659"/>
          <a:ext cx="437216" cy="449952"/>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38</xdr:col>
      <xdr:colOff>67141</xdr:colOff>
      <xdr:row>50</xdr:row>
      <xdr:rowOff>29841</xdr:rowOff>
    </xdr:from>
    <xdr:to>
      <xdr:col>40</xdr:col>
      <xdr:colOff>124690</xdr:colOff>
      <xdr:row>52</xdr:row>
      <xdr:rowOff>114033</xdr:rowOff>
    </xdr:to>
    <xdr:sp macro="" textlink="">
      <xdr:nvSpPr>
        <xdr:cNvPr id="337" name="Oval 336">
          <a:extLst>
            <a:ext uri="{FF2B5EF4-FFF2-40B4-BE49-F238E27FC236}">
              <a16:creationId xmlns:a16="http://schemas.microsoft.com/office/drawing/2014/main" id="{00000000-0008-0000-0100-000051010000}"/>
            </a:ext>
          </a:extLst>
        </xdr:cNvPr>
        <xdr:cNvSpPr/>
      </xdr:nvSpPr>
      <xdr:spPr>
        <a:xfrm>
          <a:off x="10239841" y="8678541"/>
          <a:ext cx="438549" cy="449952"/>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40</xdr:col>
      <xdr:colOff>118298</xdr:colOff>
      <xdr:row>50</xdr:row>
      <xdr:rowOff>80996</xdr:rowOff>
    </xdr:from>
    <xdr:to>
      <xdr:col>42</xdr:col>
      <xdr:colOff>175847</xdr:colOff>
      <xdr:row>52</xdr:row>
      <xdr:rowOff>165188</xdr:rowOff>
    </xdr:to>
    <xdr:sp macro="" textlink="">
      <xdr:nvSpPr>
        <xdr:cNvPr id="338" name="Oval 337">
          <a:extLst>
            <a:ext uri="{FF2B5EF4-FFF2-40B4-BE49-F238E27FC236}">
              <a16:creationId xmlns:a16="http://schemas.microsoft.com/office/drawing/2014/main" id="{00000000-0008-0000-0100-000052010000}"/>
            </a:ext>
          </a:extLst>
        </xdr:cNvPr>
        <xdr:cNvSpPr/>
      </xdr:nvSpPr>
      <xdr:spPr>
        <a:xfrm>
          <a:off x="10671998" y="8729696"/>
          <a:ext cx="438549" cy="449952"/>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25</xdr:col>
      <xdr:colOff>4264</xdr:colOff>
      <xdr:row>52</xdr:row>
      <xdr:rowOff>52221</xdr:rowOff>
    </xdr:from>
    <xdr:to>
      <xdr:col>27</xdr:col>
      <xdr:colOff>61813</xdr:colOff>
      <xdr:row>54</xdr:row>
      <xdr:rowOff>136414</xdr:rowOff>
    </xdr:to>
    <xdr:sp macro="" textlink="">
      <xdr:nvSpPr>
        <xdr:cNvPr id="339" name="Oval 338">
          <a:extLst>
            <a:ext uri="{FF2B5EF4-FFF2-40B4-BE49-F238E27FC236}">
              <a16:creationId xmlns:a16="http://schemas.microsoft.com/office/drawing/2014/main" id="{00000000-0008-0000-0100-000053010000}"/>
            </a:ext>
          </a:extLst>
        </xdr:cNvPr>
        <xdr:cNvSpPr/>
      </xdr:nvSpPr>
      <xdr:spPr>
        <a:xfrm>
          <a:off x="7700464" y="9066681"/>
          <a:ext cx="438549" cy="449953"/>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27</xdr:col>
      <xdr:colOff>87391</xdr:colOff>
      <xdr:row>52</xdr:row>
      <xdr:rowOff>87389</xdr:rowOff>
    </xdr:from>
    <xdr:to>
      <xdr:col>29</xdr:col>
      <xdr:colOff>144940</xdr:colOff>
      <xdr:row>54</xdr:row>
      <xdr:rowOff>171582</xdr:rowOff>
    </xdr:to>
    <xdr:sp macro="" textlink="">
      <xdr:nvSpPr>
        <xdr:cNvPr id="340" name="Oval 339">
          <a:extLst>
            <a:ext uri="{FF2B5EF4-FFF2-40B4-BE49-F238E27FC236}">
              <a16:creationId xmlns:a16="http://schemas.microsoft.com/office/drawing/2014/main" id="{00000000-0008-0000-0100-000054010000}"/>
            </a:ext>
          </a:extLst>
        </xdr:cNvPr>
        <xdr:cNvSpPr/>
      </xdr:nvSpPr>
      <xdr:spPr>
        <a:xfrm>
          <a:off x="8164591" y="9101849"/>
          <a:ext cx="438549" cy="449953"/>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32</xdr:col>
      <xdr:colOff>47960</xdr:colOff>
      <xdr:row>52</xdr:row>
      <xdr:rowOff>106573</xdr:rowOff>
    </xdr:from>
    <xdr:to>
      <xdr:col>34</xdr:col>
      <xdr:colOff>105509</xdr:colOff>
      <xdr:row>55</xdr:row>
      <xdr:rowOff>9591</xdr:rowOff>
    </xdr:to>
    <xdr:sp macro="" textlink="">
      <xdr:nvSpPr>
        <xdr:cNvPr id="341" name="Oval 340">
          <a:extLst>
            <a:ext uri="{FF2B5EF4-FFF2-40B4-BE49-F238E27FC236}">
              <a16:creationId xmlns:a16="http://schemas.microsoft.com/office/drawing/2014/main" id="{00000000-0008-0000-0100-000055010000}"/>
            </a:ext>
          </a:extLst>
        </xdr:cNvPr>
        <xdr:cNvSpPr/>
      </xdr:nvSpPr>
      <xdr:spPr>
        <a:xfrm>
          <a:off x="9077660" y="9121033"/>
          <a:ext cx="438549" cy="451658"/>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34</xdr:col>
      <xdr:colOff>120431</xdr:colOff>
      <xdr:row>52</xdr:row>
      <xdr:rowOff>93783</xdr:rowOff>
    </xdr:from>
    <xdr:to>
      <xdr:col>36</xdr:col>
      <xdr:colOff>177980</xdr:colOff>
      <xdr:row>54</xdr:row>
      <xdr:rowOff>177976</xdr:rowOff>
    </xdr:to>
    <xdr:sp macro="" textlink="">
      <xdr:nvSpPr>
        <xdr:cNvPr id="342" name="Oval 341">
          <a:extLst>
            <a:ext uri="{FF2B5EF4-FFF2-40B4-BE49-F238E27FC236}">
              <a16:creationId xmlns:a16="http://schemas.microsoft.com/office/drawing/2014/main" id="{00000000-0008-0000-0100-000056010000}"/>
            </a:ext>
          </a:extLst>
        </xdr:cNvPr>
        <xdr:cNvSpPr/>
      </xdr:nvSpPr>
      <xdr:spPr>
        <a:xfrm>
          <a:off x="9531131" y="9108243"/>
          <a:ext cx="438549" cy="449953"/>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37</xdr:col>
      <xdr:colOff>38367</xdr:colOff>
      <xdr:row>52</xdr:row>
      <xdr:rowOff>59680</xdr:rowOff>
    </xdr:from>
    <xdr:to>
      <xdr:col>39</xdr:col>
      <xdr:colOff>95916</xdr:colOff>
      <xdr:row>54</xdr:row>
      <xdr:rowOff>143873</xdr:rowOff>
    </xdr:to>
    <xdr:sp macro="" textlink="">
      <xdr:nvSpPr>
        <xdr:cNvPr id="343" name="Oval 342">
          <a:extLst>
            <a:ext uri="{FF2B5EF4-FFF2-40B4-BE49-F238E27FC236}">
              <a16:creationId xmlns:a16="http://schemas.microsoft.com/office/drawing/2014/main" id="{00000000-0008-0000-0100-000057010000}"/>
            </a:ext>
          </a:extLst>
        </xdr:cNvPr>
        <xdr:cNvSpPr/>
      </xdr:nvSpPr>
      <xdr:spPr>
        <a:xfrm>
          <a:off x="10020567" y="9074140"/>
          <a:ext cx="438549" cy="449953"/>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25</xdr:col>
      <xdr:colOff>184370</xdr:colOff>
      <xdr:row>54</xdr:row>
      <xdr:rowOff>99114</xdr:rowOff>
    </xdr:from>
    <xdr:to>
      <xdr:col>28</xdr:col>
      <xdr:colOff>50087</xdr:colOff>
      <xdr:row>57</xdr:row>
      <xdr:rowOff>2131</xdr:rowOff>
    </xdr:to>
    <xdr:sp macro="" textlink="">
      <xdr:nvSpPr>
        <xdr:cNvPr id="344" name="Oval 343">
          <a:extLst>
            <a:ext uri="{FF2B5EF4-FFF2-40B4-BE49-F238E27FC236}">
              <a16:creationId xmlns:a16="http://schemas.microsoft.com/office/drawing/2014/main" id="{00000000-0008-0000-0100-000058010000}"/>
            </a:ext>
          </a:extLst>
        </xdr:cNvPr>
        <xdr:cNvSpPr/>
      </xdr:nvSpPr>
      <xdr:spPr>
        <a:xfrm>
          <a:off x="7880570" y="9479334"/>
          <a:ext cx="437217" cy="466897"/>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28</xdr:col>
      <xdr:colOff>93784</xdr:colOff>
      <xdr:row>54</xdr:row>
      <xdr:rowOff>125756</xdr:rowOff>
    </xdr:from>
    <xdr:to>
      <xdr:col>30</xdr:col>
      <xdr:colOff>151333</xdr:colOff>
      <xdr:row>57</xdr:row>
      <xdr:rowOff>28773</xdr:rowOff>
    </xdr:to>
    <xdr:sp macro="" textlink="">
      <xdr:nvSpPr>
        <xdr:cNvPr id="345" name="Oval 344">
          <a:extLst>
            <a:ext uri="{FF2B5EF4-FFF2-40B4-BE49-F238E27FC236}">
              <a16:creationId xmlns:a16="http://schemas.microsoft.com/office/drawing/2014/main" id="{00000000-0008-0000-0100-000059010000}"/>
            </a:ext>
          </a:extLst>
        </xdr:cNvPr>
        <xdr:cNvSpPr/>
      </xdr:nvSpPr>
      <xdr:spPr>
        <a:xfrm>
          <a:off x="8361484" y="9505976"/>
          <a:ext cx="438549" cy="466897"/>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29</xdr:col>
      <xdr:colOff>144939</xdr:colOff>
      <xdr:row>56</xdr:row>
      <xdr:rowOff>166252</xdr:rowOff>
    </xdr:from>
    <xdr:to>
      <xdr:col>32</xdr:col>
      <xdr:colOff>10655</xdr:colOff>
      <xdr:row>59</xdr:row>
      <xdr:rowOff>69269</xdr:rowOff>
    </xdr:to>
    <xdr:sp macro="" textlink="">
      <xdr:nvSpPr>
        <xdr:cNvPr id="346" name="Oval 345">
          <a:extLst>
            <a:ext uri="{FF2B5EF4-FFF2-40B4-BE49-F238E27FC236}">
              <a16:creationId xmlns:a16="http://schemas.microsoft.com/office/drawing/2014/main" id="{00000000-0008-0000-0100-00005A010000}"/>
            </a:ext>
          </a:extLst>
        </xdr:cNvPr>
        <xdr:cNvSpPr/>
      </xdr:nvSpPr>
      <xdr:spPr>
        <a:xfrm>
          <a:off x="8603139" y="9912232"/>
          <a:ext cx="437216" cy="466897"/>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29</xdr:col>
      <xdr:colOff>169451</xdr:colOff>
      <xdr:row>52</xdr:row>
      <xdr:rowOff>73533</xdr:rowOff>
    </xdr:from>
    <xdr:to>
      <xdr:col>32</xdr:col>
      <xdr:colOff>35167</xdr:colOff>
      <xdr:row>54</xdr:row>
      <xdr:rowOff>157726</xdr:rowOff>
    </xdr:to>
    <xdr:sp macro="" textlink="">
      <xdr:nvSpPr>
        <xdr:cNvPr id="347" name="Oval 346">
          <a:extLst>
            <a:ext uri="{FF2B5EF4-FFF2-40B4-BE49-F238E27FC236}">
              <a16:creationId xmlns:a16="http://schemas.microsoft.com/office/drawing/2014/main" id="{00000000-0008-0000-0100-00005B010000}"/>
            </a:ext>
          </a:extLst>
        </xdr:cNvPr>
        <xdr:cNvSpPr/>
      </xdr:nvSpPr>
      <xdr:spPr>
        <a:xfrm>
          <a:off x="8627651" y="9087993"/>
          <a:ext cx="437216" cy="449953"/>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36</xdr:col>
      <xdr:colOff>2132</xdr:colOff>
      <xdr:row>54</xdr:row>
      <xdr:rowOff>87391</xdr:rowOff>
    </xdr:from>
    <xdr:to>
      <xdr:col>38</xdr:col>
      <xdr:colOff>59680</xdr:colOff>
      <xdr:row>56</xdr:row>
      <xdr:rowOff>171583</xdr:rowOff>
    </xdr:to>
    <xdr:sp macro="" textlink="">
      <xdr:nvSpPr>
        <xdr:cNvPr id="348" name="Oval 347">
          <a:extLst>
            <a:ext uri="{FF2B5EF4-FFF2-40B4-BE49-F238E27FC236}">
              <a16:creationId xmlns:a16="http://schemas.microsoft.com/office/drawing/2014/main" id="{00000000-0008-0000-0100-00005C010000}"/>
            </a:ext>
          </a:extLst>
        </xdr:cNvPr>
        <xdr:cNvSpPr/>
      </xdr:nvSpPr>
      <xdr:spPr>
        <a:xfrm>
          <a:off x="9793832" y="9467611"/>
          <a:ext cx="438548" cy="449952"/>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38</xdr:col>
      <xdr:colOff>63943</xdr:colOff>
      <xdr:row>54</xdr:row>
      <xdr:rowOff>149202</xdr:rowOff>
    </xdr:from>
    <xdr:to>
      <xdr:col>40</xdr:col>
      <xdr:colOff>121492</xdr:colOff>
      <xdr:row>57</xdr:row>
      <xdr:rowOff>52219</xdr:rowOff>
    </xdr:to>
    <xdr:sp macro="" textlink="">
      <xdr:nvSpPr>
        <xdr:cNvPr id="349" name="Oval 348">
          <a:extLst>
            <a:ext uri="{FF2B5EF4-FFF2-40B4-BE49-F238E27FC236}">
              <a16:creationId xmlns:a16="http://schemas.microsoft.com/office/drawing/2014/main" id="{00000000-0008-0000-0100-00005D010000}"/>
            </a:ext>
          </a:extLst>
        </xdr:cNvPr>
        <xdr:cNvSpPr/>
      </xdr:nvSpPr>
      <xdr:spPr>
        <a:xfrm>
          <a:off x="10236643" y="9529422"/>
          <a:ext cx="438549" cy="466897"/>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39</xdr:col>
      <xdr:colOff>93785</xdr:colOff>
      <xdr:row>52</xdr:row>
      <xdr:rowOff>120426</xdr:rowOff>
    </xdr:from>
    <xdr:to>
      <xdr:col>41</xdr:col>
      <xdr:colOff>151334</xdr:colOff>
      <xdr:row>55</xdr:row>
      <xdr:rowOff>23444</xdr:rowOff>
    </xdr:to>
    <xdr:sp macro="" textlink="">
      <xdr:nvSpPr>
        <xdr:cNvPr id="350" name="Oval 349">
          <a:extLst>
            <a:ext uri="{FF2B5EF4-FFF2-40B4-BE49-F238E27FC236}">
              <a16:creationId xmlns:a16="http://schemas.microsoft.com/office/drawing/2014/main" id="{00000000-0008-0000-0100-00005E010000}"/>
            </a:ext>
          </a:extLst>
        </xdr:cNvPr>
        <xdr:cNvSpPr/>
      </xdr:nvSpPr>
      <xdr:spPr>
        <a:xfrm>
          <a:off x="10456985" y="9134886"/>
          <a:ext cx="438549" cy="451658"/>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25</xdr:col>
      <xdr:colOff>17052</xdr:colOff>
      <xdr:row>56</xdr:row>
      <xdr:rowOff>155597</xdr:rowOff>
    </xdr:from>
    <xdr:to>
      <xdr:col>27</xdr:col>
      <xdr:colOff>74601</xdr:colOff>
      <xdr:row>59</xdr:row>
      <xdr:rowOff>58614</xdr:rowOff>
    </xdr:to>
    <xdr:sp macro="" textlink="">
      <xdr:nvSpPr>
        <xdr:cNvPr id="351" name="Oval 350">
          <a:extLst>
            <a:ext uri="{FF2B5EF4-FFF2-40B4-BE49-F238E27FC236}">
              <a16:creationId xmlns:a16="http://schemas.microsoft.com/office/drawing/2014/main" id="{00000000-0008-0000-0100-00005F010000}"/>
            </a:ext>
          </a:extLst>
        </xdr:cNvPr>
        <xdr:cNvSpPr/>
      </xdr:nvSpPr>
      <xdr:spPr>
        <a:xfrm>
          <a:off x="7713252" y="9901577"/>
          <a:ext cx="438549" cy="466897"/>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27</xdr:col>
      <xdr:colOff>78864</xdr:colOff>
      <xdr:row>56</xdr:row>
      <xdr:rowOff>164121</xdr:rowOff>
    </xdr:from>
    <xdr:to>
      <xdr:col>29</xdr:col>
      <xdr:colOff>136413</xdr:colOff>
      <xdr:row>59</xdr:row>
      <xdr:rowOff>67138</xdr:rowOff>
    </xdr:to>
    <xdr:sp macro="" textlink="">
      <xdr:nvSpPr>
        <xdr:cNvPr id="352" name="Oval 351">
          <a:extLst>
            <a:ext uri="{FF2B5EF4-FFF2-40B4-BE49-F238E27FC236}">
              <a16:creationId xmlns:a16="http://schemas.microsoft.com/office/drawing/2014/main" id="{00000000-0008-0000-0100-000060010000}"/>
            </a:ext>
          </a:extLst>
        </xdr:cNvPr>
        <xdr:cNvSpPr/>
      </xdr:nvSpPr>
      <xdr:spPr>
        <a:xfrm>
          <a:off x="8156064" y="9910101"/>
          <a:ext cx="438549" cy="466897"/>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32</xdr:col>
      <xdr:colOff>12788</xdr:colOff>
      <xdr:row>57</xdr:row>
      <xdr:rowOff>18118</xdr:rowOff>
    </xdr:from>
    <xdr:to>
      <xdr:col>34</xdr:col>
      <xdr:colOff>70337</xdr:colOff>
      <xdr:row>59</xdr:row>
      <xdr:rowOff>102310</xdr:rowOff>
    </xdr:to>
    <xdr:sp macro="" textlink="">
      <xdr:nvSpPr>
        <xdr:cNvPr id="353" name="Oval 352">
          <a:extLst>
            <a:ext uri="{FF2B5EF4-FFF2-40B4-BE49-F238E27FC236}">
              <a16:creationId xmlns:a16="http://schemas.microsoft.com/office/drawing/2014/main" id="{00000000-0008-0000-0100-000061010000}"/>
            </a:ext>
          </a:extLst>
        </xdr:cNvPr>
        <xdr:cNvSpPr/>
      </xdr:nvSpPr>
      <xdr:spPr>
        <a:xfrm>
          <a:off x="9042488" y="9962218"/>
          <a:ext cx="438549" cy="449952"/>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30</xdr:col>
      <xdr:colOff>181175</xdr:colOff>
      <xdr:row>54</xdr:row>
      <xdr:rowOff>122560</xdr:rowOff>
    </xdr:from>
    <xdr:to>
      <xdr:col>33</xdr:col>
      <xdr:colOff>46891</xdr:colOff>
      <xdr:row>57</xdr:row>
      <xdr:rowOff>25577</xdr:rowOff>
    </xdr:to>
    <xdr:sp macro="" textlink="">
      <xdr:nvSpPr>
        <xdr:cNvPr id="354" name="Oval 353">
          <a:extLst>
            <a:ext uri="{FF2B5EF4-FFF2-40B4-BE49-F238E27FC236}">
              <a16:creationId xmlns:a16="http://schemas.microsoft.com/office/drawing/2014/main" id="{00000000-0008-0000-0100-000062010000}"/>
            </a:ext>
          </a:extLst>
        </xdr:cNvPr>
        <xdr:cNvSpPr/>
      </xdr:nvSpPr>
      <xdr:spPr>
        <a:xfrm>
          <a:off x="8829875" y="9502780"/>
          <a:ext cx="437216" cy="466897"/>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34</xdr:col>
      <xdr:colOff>93785</xdr:colOff>
      <xdr:row>56</xdr:row>
      <xdr:rowOff>157727</xdr:rowOff>
    </xdr:from>
    <xdr:to>
      <xdr:col>36</xdr:col>
      <xdr:colOff>151334</xdr:colOff>
      <xdr:row>59</xdr:row>
      <xdr:rowOff>60744</xdr:rowOff>
    </xdr:to>
    <xdr:sp macro="" textlink="">
      <xdr:nvSpPr>
        <xdr:cNvPr id="355" name="Oval 354">
          <a:extLst>
            <a:ext uri="{FF2B5EF4-FFF2-40B4-BE49-F238E27FC236}">
              <a16:creationId xmlns:a16="http://schemas.microsoft.com/office/drawing/2014/main" id="{00000000-0008-0000-0100-000063010000}"/>
            </a:ext>
          </a:extLst>
        </xdr:cNvPr>
        <xdr:cNvSpPr/>
      </xdr:nvSpPr>
      <xdr:spPr>
        <a:xfrm>
          <a:off x="9504485" y="9903707"/>
          <a:ext cx="438549" cy="466897"/>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40</xdr:col>
      <xdr:colOff>123626</xdr:colOff>
      <xdr:row>54</xdr:row>
      <xdr:rowOff>144940</xdr:rowOff>
    </xdr:from>
    <xdr:to>
      <xdr:col>42</xdr:col>
      <xdr:colOff>181175</xdr:colOff>
      <xdr:row>57</xdr:row>
      <xdr:rowOff>47957</xdr:rowOff>
    </xdr:to>
    <xdr:sp macro="" textlink="">
      <xdr:nvSpPr>
        <xdr:cNvPr id="356" name="Oval 355">
          <a:extLst>
            <a:ext uri="{FF2B5EF4-FFF2-40B4-BE49-F238E27FC236}">
              <a16:creationId xmlns:a16="http://schemas.microsoft.com/office/drawing/2014/main" id="{00000000-0008-0000-0100-000064010000}"/>
            </a:ext>
          </a:extLst>
        </xdr:cNvPr>
        <xdr:cNvSpPr/>
      </xdr:nvSpPr>
      <xdr:spPr>
        <a:xfrm>
          <a:off x="10677326" y="9525160"/>
          <a:ext cx="438549" cy="466897"/>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35</xdr:col>
      <xdr:colOff>174780</xdr:colOff>
      <xdr:row>59</xdr:row>
      <xdr:rowOff>4264</xdr:rowOff>
    </xdr:from>
    <xdr:to>
      <xdr:col>38</xdr:col>
      <xdr:colOff>40496</xdr:colOff>
      <xdr:row>61</xdr:row>
      <xdr:rowOff>88457</xdr:rowOff>
    </xdr:to>
    <xdr:sp macro="" textlink="">
      <xdr:nvSpPr>
        <xdr:cNvPr id="357" name="Oval 356">
          <a:extLst>
            <a:ext uri="{FF2B5EF4-FFF2-40B4-BE49-F238E27FC236}">
              <a16:creationId xmlns:a16="http://schemas.microsoft.com/office/drawing/2014/main" id="{00000000-0008-0000-0100-000065010000}"/>
            </a:ext>
          </a:extLst>
        </xdr:cNvPr>
        <xdr:cNvSpPr/>
      </xdr:nvSpPr>
      <xdr:spPr>
        <a:xfrm>
          <a:off x="9775980" y="10314124"/>
          <a:ext cx="437216" cy="449953"/>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26</xdr:col>
      <xdr:colOff>36899</xdr:colOff>
      <xdr:row>59</xdr:row>
      <xdr:rowOff>8305</xdr:rowOff>
    </xdr:from>
    <xdr:to>
      <xdr:col>28</xdr:col>
      <xdr:colOff>94448</xdr:colOff>
      <xdr:row>61</xdr:row>
      <xdr:rowOff>92498</xdr:rowOff>
    </xdr:to>
    <xdr:sp macro="" textlink="">
      <xdr:nvSpPr>
        <xdr:cNvPr id="358" name="Oval 357">
          <a:extLst>
            <a:ext uri="{FF2B5EF4-FFF2-40B4-BE49-F238E27FC236}">
              <a16:creationId xmlns:a16="http://schemas.microsoft.com/office/drawing/2014/main" id="{00000000-0008-0000-0100-000066010000}"/>
            </a:ext>
          </a:extLst>
        </xdr:cNvPr>
        <xdr:cNvSpPr/>
      </xdr:nvSpPr>
      <xdr:spPr>
        <a:xfrm>
          <a:off x="7923599" y="10318165"/>
          <a:ext cx="438549" cy="449953"/>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28</xdr:col>
      <xdr:colOff>143875</xdr:colOff>
      <xdr:row>59</xdr:row>
      <xdr:rowOff>26642</xdr:rowOff>
    </xdr:from>
    <xdr:to>
      <xdr:col>31</xdr:col>
      <xdr:colOff>9591</xdr:colOff>
      <xdr:row>61</xdr:row>
      <xdr:rowOff>110835</xdr:rowOff>
    </xdr:to>
    <xdr:sp macro="" textlink="">
      <xdr:nvSpPr>
        <xdr:cNvPr id="359" name="Oval 358">
          <a:extLst>
            <a:ext uri="{FF2B5EF4-FFF2-40B4-BE49-F238E27FC236}">
              <a16:creationId xmlns:a16="http://schemas.microsoft.com/office/drawing/2014/main" id="{00000000-0008-0000-0100-000067010000}"/>
            </a:ext>
          </a:extLst>
        </xdr:cNvPr>
        <xdr:cNvSpPr/>
      </xdr:nvSpPr>
      <xdr:spPr>
        <a:xfrm>
          <a:off x="8411575" y="10336502"/>
          <a:ext cx="437216" cy="449953"/>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32</xdr:col>
      <xdr:colOff>67142</xdr:colOff>
      <xdr:row>61</xdr:row>
      <xdr:rowOff>72470</xdr:rowOff>
    </xdr:from>
    <xdr:to>
      <xdr:col>34</xdr:col>
      <xdr:colOff>124691</xdr:colOff>
      <xdr:row>63</xdr:row>
      <xdr:rowOff>156662</xdr:rowOff>
    </xdr:to>
    <xdr:sp macro="" textlink="">
      <xdr:nvSpPr>
        <xdr:cNvPr id="360" name="Oval 359">
          <a:extLst>
            <a:ext uri="{FF2B5EF4-FFF2-40B4-BE49-F238E27FC236}">
              <a16:creationId xmlns:a16="http://schemas.microsoft.com/office/drawing/2014/main" id="{00000000-0008-0000-0100-000068010000}"/>
            </a:ext>
          </a:extLst>
        </xdr:cNvPr>
        <xdr:cNvSpPr/>
      </xdr:nvSpPr>
      <xdr:spPr>
        <a:xfrm>
          <a:off x="9096842" y="10748090"/>
          <a:ext cx="438549" cy="449952"/>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33</xdr:col>
      <xdr:colOff>70339</xdr:colOff>
      <xdr:row>59</xdr:row>
      <xdr:rowOff>22378</xdr:rowOff>
    </xdr:from>
    <xdr:to>
      <xdr:col>35</xdr:col>
      <xdr:colOff>127888</xdr:colOff>
      <xdr:row>61</xdr:row>
      <xdr:rowOff>106571</xdr:rowOff>
    </xdr:to>
    <xdr:sp macro="" textlink="">
      <xdr:nvSpPr>
        <xdr:cNvPr id="361" name="Oval 360">
          <a:extLst>
            <a:ext uri="{FF2B5EF4-FFF2-40B4-BE49-F238E27FC236}">
              <a16:creationId xmlns:a16="http://schemas.microsoft.com/office/drawing/2014/main" id="{00000000-0008-0000-0100-000069010000}"/>
            </a:ext>
          </a:extLst>
        </xdr:cNvPr>
        <xdr:cNvSpPr/>
      </xdr:nvSpPr>
      <xdr:spPr>
        <a:xfrm>
          <a:off x="9290539" y="10332238"/>
          <a:ext cx="438549" cy="449953"/>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36</xdr:col>
      <xdr:colOff>164124</xdr:colOff>
      <xdr:row>56</xdr:row>
      <xdr:rowOff>132149</xdr:rowOff>
    </xdr:from>
    <xdr:to>
      <xdr:col>39</xdr:col>
      <xdr:colOff>29840</xdr:colOff>
      <xdr:row>59</xdr:row>
      <xdr:rowOff>35166</xdr:rowOff>
    </xdr:to>
    <xdr:sp macro="" textlink="">
      <xdr:nvSpPr>
        <xdr:cNvPr id="362" name="Oval 361">
          <a:extLst>
            <a:ext uri="{FF2B5EF4-FFF2-40B4-BE49-F238E27FC236}">
              <a16:creationId xmlns:a16="http://schemas.microsoft.com/office/drawing/2014/main" id="{00000000-0008-0000-0100-00006A010000}"/>
            </a:ext>
          </a:extLst>
        </xdr:cNvPr>
        <xdr:cNvSpPr/>
      </xdr:nvSpPr>
      <xdr:spPr>
        <a:xfrm>
          <a:off x="9955824" y="9878129"/>
          <a:ext cx="437216" cy="466897"/>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24</xdr:col>
      <xdr:colOff>603205</xdr:colOff>
      <xdr:row>61</xdr:row>
      <xdr:rowOff>54353</xdr:rowOff>
    </xdr:from>
    <xdr:to>
      <xdr:col>27</xdr:col>
      <xdr:colOff>53285</xdr:colOff>
      <xdr:row>63</xdr:row>
      <xdr:rowOff>138545</xdr:rowOff>
    </xdr:to>
    <xdr:sp macro="" textlink="">
      <xdr:nvSpPr>
        <xdr:cNvPr id="363" name="Oval 362">
          <a:extLst>
            <a:ext uri="{FF2B5EF4-FFF2-40B4-BE49-F238E27FC236}">
              <a16:creationId xmlns:a16="http://schemas.microsoft.com/office/drawing/2014/main" id="{00000000-0008-0000-0100-00006B010000}"/>
            </a:ext>
          </a:extLst>
        </xdr:cNvPr>
        <xdr:cNvSpPr/>
      </xdr:nvSpPr>
      <xdr:spPr>
        <a:xfrm>
          <a:off x="7689805" y="10729973"/>
          <a:ext cx="440680" cy="449952"/>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27</xdr:col>
      <xdr:colOff>75667</xdr:colOff>
      <xdr:row>61</xdr:row>
      <xdr:rowOff>33036</xdr:rowOff>
    </xdr:from>
    <xdr:to>
      <xdr:col>29</xdr:col>
      <xdr:colOff>133216</xdr:colOff>
      <xdr:row>63</xdr:row>
      <xdr:rowOff>117228</xdr:rowOff>
    </xdr:to>
    <xdr:sp macro="" textlink="">
      <xdr:nvSpPr>
        <xdr:cNvPr id="364" name="Oval 363">
          <a:extLst>
            <a:ext uri="{FF2B5EF4-FFF2-40B4-BE49-F238E27FC236}">
              <a16:creationId xmlns:a16="http://schemas.microsoft.com/office/drawing/2014/main" id="{00000000-0008-0000-0100-00006C010000}"/>
            </a:ext>
          </a:extLst>
        </xdr:cNvPr>
        <xdr:cNvSpPr/>
      </xdr:nvSpPr>
      <xdr:spPr>
        <a:xfrm>
          <a:off x="8152867" y="10708656"/>
          <a:ext cx="438549" cy="449952"/>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38</xdr:col>
      <xdr:colOff>30908</xdr:colOff>
      <xdr:row>63</xdr:row>
      <xdr:rowOff>105505</xdr:rowOff>
    </xdr:from>
    <xdr:to>
      <xdr:col>40</xdr:col>
      <xdr:colOff>88457</xdr:colOff>
      <xdr:row>65</xdr:row>
      <xdr:rowOff>189697</xdr:rowOff>
    </xdr:to>
    <xdr:sp macro="" textlink="">
      <xdr:nvSpPr>
        <xdr:cNvPr id="365" name="Oval 364">
          <a:extLst>
            <a:ext uri="{FF2B5EF4-FFF2-40B4-BE49-F238E27FC236}">
              <a16:creationId xmlns:a16="http://schemas.microsoft.com/office/drawing/2014/main" id="{00000000-0008-0000-0100-00006D010000}"/>
            </a:ext>
          </a:extLst>
        </xdr:cNvPr>
        <xdr:cNvSpPr/>
      </xdr:nvSpPr>
      <xdr:spPr>
        <a:xfrm>
          <a:off x="10203608" y="11146885"/>
          <a:ext cx="438549" cy="449952"/>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31</xdr:col>
      <xdr:colOff>7460</xdr:colOff>
      <xdr:row>59</xdr:row>
      <xdr:rowOff>44759</xdr:rowOff>
    </xdr:from>
    <xdr:to>
      <xdr:col>33</xdr:col>
      <xdr:colOff>65009</xdr:colOff>
      <xdr:row>61</xdr:row>
      <xdr:rowOff>128952</xdr:rowOff>
    </xdr:to>
    <xdr:sp macro="" textlink="">
      <xdr:nvSpPr>
        <xdr:cNvPr id="366" name="Oval 365">
          <a:extLst>
            <a:ext uri="{FF2B5EF4-FFF2-40B4-BE49-F238E27FC236}">
              <a16:creationId xmlns:a16="http://schemas.microsoft.com/office/drawing/2014/main" id="{00000000-0008-0000-0100-00006E010000}"/>
            </a:ext>
          </a:extLst>
        </xdr:cNvPr>
        <xdr:cNvSpPr/>
      </xdr:nvSpPr>
      <xdr:spPr>
        <a:xfrm>
          <a:off x="8846660" y="10354619"/>
          <a:ext cx="438549" cy="449953"/>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34</xdr:col>
      <xdr:colOff>143874</xdr:colOff>
      <xdr:row>61</xdr:row>
      <xdr:rowOff>15983</xdr:rowOff>
    </xdr:from>
    <xdr:to>
      <xdr:col>37</xdr:col>
      <xdr:colOff>9590</xdr:colOff>
      <xdr:row>63</xdr:row>
      <xdr:rowOff>100175</xdr:rowOff>
    </xdr:to>
    <xdr:sp macro="" textlink="">
      <xdr:nvSpPr>
        <xdr:cNvPr id="367" name="Oval 366">
          <a:extLst>
            <a:ext uri="{FF2B5EF4-FFF2-40B4-BE49-F238E27FC236}">
              <a16:creationId xmlns:a16="http://schemas.microsoft.com/office/drawing/2014/main" id="{00000000-0008-0000-0100-00006F010000}"/>
            </a:ext>
          </a:extLst>
        </xdr:cNvPr>
        <xdr:cNvSpPr/>
      </xdr:nvSpPr>
      <xdr:spPr>
        <a:xfrm>
          <a:off x="9554574" y="10691603"/>
          <a:ext cx="437216" cy="449952"/>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38</xdr:col>
      <xdr:colOff>45826</xdr:colOff>
      <xdr:row>59</xdr:row>
      <xdr:rowOff>29839</xdr:rowOff>
    </xdr:from>
    <xdr:to>
      <xdr:col>40</xdr:col>
      <xdr:colOff>103375</xdr:colOff>
      <xdr:row>61</xdr:row>
      <xdr:rowOff>114032</xdr:rowOff>
    </xdr:to>
    <xdr:sp macro="" textlink="">
      <xdr:nvSpPr>
        <xdr:cNvPr id="368" name="Oval 367">
          <a:extLst>
            <a:ext uri="{FF2B5EF4-FFF2-40B4-BE49-F238E27FC236}">
              <a16:creationId xmlns:a16="http://schemas.microsoft.com/office/drawing/2014/main" id="{00000000-0008-0000-0100-000070010000}"/>
            </a:ext>
          </a:extLst>
        </xdr:cNvPr>
        <xdr:cNvSpPr/>
      </xdr:nvSpPr>
      <xdr:spPr>
        <a:xfrm>
          <a:off x="10218526" y="10339699"/>
          <a:ext cx="438549" cy="449953"/>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39</xdr:col>
      <xdr:colOff>80996</xdr:colOff>
      <xdr:row>57</xdr:row>
      <xdr:rowOff>1064</xdr:rowOff>
    </xdr:from>
    <xdr:to>
      <xdr:col>41</xdr:col>
      <xdr:colOff>138545</xdr:colOff>
      <xdr:row>59</xdr:row>
      <xdr:rowOff>85256</xdr:rowOff>
    </xdr:to>
    <xdr:sp macro="" textlink="">
      <xdr:nvSpPr>
        <xdr:cNvPr id="369" name="Oval 368">
          <a:extLst>
            <a:ext uri="{FF2B5EF4-FFF2-40B4-BE49-F238E27FC236}">
              <a16:creationId xmlns:a16="http://schemas.microsoft.com/office/drawing/2014/main" id="{00000000-0008-0000-0100-000071010000}"/>
            </a:ext>
          </a:extLst>
        </xdr:cNvPr>
        <xdr:cNvSpPr/>
      </xdr:nvSpPr>
      <xdr:spPr>
        <a:xfrm>
          <a:off x="10444196" y="9945164"/>
          <a:ext cx="438549" cy="449952"/>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26</xdr:col>
      <xdr:colOff>30906</xdr:colOff>
      <xdr:row>63</xdr:row>
      <xdr:rowOff>78861</xdr:rowOff>
    </xdr:from>
    <xdr:to>
      <xdr:col>28</xdr:col>
      <xdr:colOff>88455</xdr:colOff>
      <xdr:row>65</xdr:row>
      <xdr:rowOff>163053</xdr:rowOff>
    </xdr:to>
    <xdr:sp macro="" textlink="">
      <xdr:nvSpPr>
        <xdr:cNvPr id="370" name="Oval 369">
          <a:extLst>
            <a:ext uri="{FF2B5EF4-FFF2-40B4-BE49-F238E27FC236}">
              <a16:creationId xmlns:a16="http://schemas.microsoft.com/office/drawing/2014/main" id="{00000000-0008-0000-0100-000072010000}"/>
            </a:ext>
          </a:extLst>
        </xdr:cNvPr>
        <xdr:cNvSpPr/>
      </xdr:nvSpPr>
      <xdr:spPr>
        <a:xfrm>
          <a:off x="7917606" y="11120241"/>
          <a:ext cx="438549" cy="449952"/>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31</xdr:col>
      <xdr:colOff>12788</xdr:colOff>
      <xdr:row>63</xdr:row>
      <xdr:rowOff>98043</xdr:rowOff>
    </xdr:from>
    <xdr:to>
      <xdr:col>33</xdr:col>
      <xdr:colOff>70337</xdr:colOff>
      <xdr:row>65</xdr:row>
      <xdr:rowOff>182235</xdr:rowOff>
    </xdr:to>
    <xdr:sp macro="" textlink="">
      <xdr:nvSpPr>
        <xdr:cNvPr id="371" name="Oval 370">
          <a:extLst>
            <a:ext uri="{FF2B5EF4-FFF2-40B4-BE49-F238E27FC236}">
              <a16:creationId xmlns:a16="http://schemas.microsoft.com/office/drawing/2014/main" id="{00000000-0008-0000-0100-000073010000}"/>
            </a:ext>
          </a:extLst>
        </xdr:cNvPr>
        <xdr:cNvSpPr/>
      </xdr:nvSpPr>
      <xdr:spPr>
        <a:xfrm>
          <a:off x="8851988" y="11139423"/>
          <a:ext cx="438549" cy="449952"/>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35</xdr:col>
      <xdr:colOff>138547</xdr:colOff>
      <xdr:row>63</xdr:row>
      <xdr:rowOff>106572</xdr:rowOff>
    </xdr:from>
    <xdr:to>
      <xdr:col>38</xdr:col>
      <xdr:colOff>4263</xdr:colOff>
      <xdr:row>65</xdr:row>
      <xdr:rowOff>190764</xdr:rowOff>
    </xdr:to>
    <xdr:sp macro="" textlink="">
      <xdr:nvSpPr>
        <xdr:cNvPr id="372" name="Oval 371">
          <a:extLst>
            <a:ext uri="{FF2B5EF4-FFF2-40B4-BE49-F238E27FC236}">
              <a16:creationId xmlns:a16="http://schemas.microsoft.com/office/drawing/2014/main" id="{00000000-0008-0000-0100-000074010000}"/>
            </a:ext>
          </a:extLst>
        </xdr:cNvPr>
        <xdr:cNvSpPr/>
      </xdr:nvSpPr>
      <xdr:spPr>
        <a:xfrm>
          <a:off x="9739747" y="11147952"/>
          <a:ext cx="437216" cy="449952"/>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29</xdr:col>
      <xdr:colOff>157729</xdr:colOff>
      <xdr:row>61</xdr:row>
      <xdr:rowOff>67140</xdr:rowOff>
    </xdr:from>
    <xdr:to>
      <xdr:col>32</xdr:col>
      <xdr:colOff>23445</xdr:colOff>
      <xdr:row>63</xdr:row>
      <xdr:rowOff>151332</xdr:rowOff>
    </xdr:to>
    <xdr:sp macro="" textlink="">
      <xdr:nvSpPr>
        <xdr:cNvPr id="373" name="Oval 372">
          <a:extLst>
            <a:ext uri="{FF2B5EF4-FFF2-40B4-BE49-F238E27FC236}">
              <a16:creationId xmlns:a16="http://schemas.microsoft.com/office/drawing/2014/main" id="{00000000-0008-0000-0100-000075010000}"/>
            </a:ext>
          </a:extLst>
        </xdr:cNvPr>
        <xdr:cNvSpPr/>
      </xdr:nvSpPr>
      <xdr:spPr>
        <a:xfrm>
          <a:off x="8615929" y="10742760"/>
          <a:ext cx="437216" cy="449952"/>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39</xdr:col>
      <xdr:colOff>75667</xdr:colOff>
      <xdr:row>61</xdr:row>
      <xdr:rowOff>70338</xdr:rowOff>
    </xdr:from>
    <xdr:to>
      <xdr:col>41</xdr:col>
      <xdr:colOff>133216</xdr:colOff>
      <xdr:row>63</xdr:row>
      <xdr:rowOff>154530</xdr:rowOff>
    </xdr:to>
    <xdr:sp macro="" textlink="">
      <xdr:nvSpPr>
        <xdr:cNvPr id="374" name="Oval 373">
          <a:extLst>
            <a:ext uri="{FF2B5EF4-FFF2-40B4-BE49-F238E27FC236}">
              <a16:creationId xmlns:a16="http://schemas.microsoft.com/office/drawing/2014/main" id="{00000000-0008-0000-0100-000076010000}"/>
            </a:ext>
          </a:extLst>
        </xdr:cNvPr>
        <xdr:cNvSpPr/>
      </xdr:nvSpPr>
      <xdr:spPr>
        <a:xfrm>
          <a:off x="10438867" y="10745958"/>
          <a:ext cx="438549" cy="449952"/>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40</xdr:col>
      <xdr:colOff>132151</xdr:colOff>
      <xdr:row>63</xdr:row>
      <xdr:rowOff>110835</xdr:rowOff>
    </xdr:from>
    <xdr:to>
      <xdr:col>42</xdr:col>
      <xdr:colOff>189700</xdr:colOff>
      <xdr:row>66</xdr:row>
      <xdr:rowOff>3195</xdr:rowOff>
    </xdr:to>
    <xdr:sp macro="" textlink="">
      <xdr:nvSpPr>
        <xdr:cNvPr id="375" name="Oval 374">
          <a:extLst>
            <a:ext uri="{FF2B5EF4-FFF2-40B4-BE49-F238E27FC236}">
              <a16:creationId xmlns:a16="http://schemas.microsoft.com/office/drawing/2014/main" id="{00000000-0008-0000-0100-000077010000}"/>
            </a:ext>
          </a:extLst>
        </xdr:cNvPr>
        <xdr:cNvSpPr/>
      </xdr:nvSpPr>
      <xdr:spPr>
        <a:xfrm>
          <a:off x="10685851" y="11152215"/>
          <a:ext cx="438549" cy="448620"/>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40</xdr:col>
      <xdr:colOff>114035</xdr:colOff>
      <xdr:row>59</xdr:row>
      <xdr:rowOff>34102</xdr:rowOff>
    </xdr:from>
    <xdr:to>
      <xdr:col>42</xdr:col>
      <xdr:colOff>171584</xdr:colOff>
      <xdr:row>61</xdr:row>
      <xdr:rowOff>118295</xdr:rowOff>
    </xdr:to>
    <xdr:sp macro="" textlink="">
      <xdr:nvSpPr>
        <xdr:cNvPr id="376" name="Oval 375">
          <a:extLst>
            <a:ext uri="{FF2B5EF4-FFF2-40B4-BE49-F238E27FC236}">
              <a16:creationId xmlns:a16="http://schemas.microsoft.com/office/drawing/2014/main" id="{00000000-0008-0000-0100-000078010000}"/>
            </a:ext>
          </a:extLst>
        </xdr:cNvPr>
        <xdr:cNvSpPr/>
      </xdr:nvSpPr>
      <xdr:spPr>
        <a:xfrm>
          <a:off x="10667735" y="10343962"/>
          <a:ext cx="438549" cy="449953"/>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33</xdr:col>
      <xdr:colOff>58615</xdr:colOff>
      <xdr:row>63</xdr:row>
      <xdr:rowOff>117230</xdr:rowOff>
    </xdr:from>
    <xdr:to>
      <xdr:col>35</xdr:col>
      <xdr:colOff>116164</xdr:colOff>
      <xdr:row>66</xdr:row>
      <xdr:rowOff>9590</xdr:rowOff>
    </xdr:to>
    <xdr:sp macro="" textlink="">
      <xdr:nvSpPr>
        <xdr:cNvPr id="377" name="Oval 376">
          <a:extLst>
            <a:ext uri="{FF2B5EF4-FFF2-40B4-BE49-F238E27FC236}">
              <a16:creationId xmlns:a16="http://schemas.microsoft.com/office/drawing/2014/main" id="{00000000-0008-0000-0100-000079010000}"/>
            </a:ext>
          </a:extLst>
        </xdr:cNvPr>
        <xdr:cNvSpPr/>
      </xdr:nvSpPr>
      <xdr:spPr>
        <a:xfrm>
          <a:off x="9278815" y="11158610"/>
          <a:ext cx="438549" cy="448620"/>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28</xdr:col>
      <xdr:colOff>109770</xdr:colOff>
      <xdr:row>63</xdr:row>
      <xdr:rowOff>99112</xdr:rowOff>
    </xdr:from>
    <xdr:to>
      <xdr:col>30</xdr:col>
      <xdr:colOff>167319</xdr:colOff>
      <xdr:row>65</xdr:row>
      <xdr:rowOff>183304</xdr:rowOff>
    </xdr:to>
    <xdr:sp macro="" textlink="">
      <xdr:nvSpPr>
        <xdr:cNvPr id="378" name="Oval 377">
          <a:extLst>
            <a:ext uri="{FF2B5EF4-FFF2-40B4-BE49-F238E27FC236}">
              <a16:creationId xmlns:a16="http://schemas.microsoft.com/office/drawing/2014/main" id="{00000000-0008-0000-0100-00007A010000}"/>
            </a:ext>
          </a:extLst>
        </xdr:cNvPr>
        <xdr:cNvSpPr/>
      </xdr:nvSpPr>
      <xdr:spPr>
        <a:xfrm>
          <a:off x="8377470" y="11140492"/>
          <a:ext cx="438549" cy="449952"/>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24</xdr:col>
      <xdr:colOff>607468</xdr:colOff>
      <xdr:row>48</xdr:row>
      <xdr:rowOff>10657</xdr:rowOff>
    </xdr:from>
    <xdr:to>
      <xdr:col>27</xdr:col>
      <xdr:colOff>57548</xdr:colOff>
      <xdr:row>50</xdr:row>
      <xdr:rowOff>94850</xdr:rowOff>
    </xdr:to>
    <xdr:sp macro="" textlink="">
      <xdr:nvSpPr>
        <xdr:cNvPr id="379" name="Oval 378">
          <a:extLst>
            <a:ext uri="{FF2B5EF4-FFF2-40B4-BE49-F238E27FC236}">
              <a16:creationId xmlns:a16="http://schemas.microsoft.com/office/drawing/2014/main" id="{00000000-0008-0000-0100-00007B010000}"/>
            </a:ext>
          </a:extLst>
        </xdr:cNvPr>
        <xdr:cNvSpPr/>
      </xdr:nvSpPr>
      <xdr:spPr>
        <a:xfrm>
          <a:off x="7694068" y="8293597"/>
          <a:ext cx="440680" cy="449953"/>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27</xdr:col>
      <xdr:colOff>69273</xdr:colOff>
      <xdr:row>47</xdr:row>
      <xdr:rowOff>186503</xdr:rowOff>
    </xdr:from>
    <xdr:to>
      <xdr:col>29</xdr:col>
      <xdr:colOff>126822</xdr:colOff>
      <xdr:row>50</xdr:row>
      <xdr:rowOff>78863</xdr:rowOff>
    </xdr:to>
    <xdr:sp macro="" textlink="">
      <xdr:nvSpPr>
        <xdr:cNvPr id="380" name="Oval 379">
          <a:extLst>
            <a:ext uri="{FF2B5EF4-FFF2-40B4-BE49-F238E27FC236}">
              <a16:creationId xmlns:a16="http://schemas.microsoft.com/office/drawing/2014/main" id="{00000000-0008-0000-0100-00007C010000}"/>
            </a:ext>
          </a:extLst>
        </xdr:cNvPr>
        <xdr:cNvSpPr/>
      </xdr:nvSpPr>
      <xdr:spPr>
        <a:xfrm>
          <a:off x="8146473" y="8278943"/>
          <a:ext cx="438549" cy="448620"/>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29</xdr:col>
      <xdr:colOff>152401</xdr:colOff>
      <xdr:row>48</xdr:row>
      <xdr:rowOff>3195</xdr:rowOff>
    </xdr:from>
    <xdr:to>
      <xdr:col>32</xdr:col>
      <xdr:colOff>18117</xdr:colOff>
      <xdr:row>50</xdr:row>
      <xdr:rowOff>87388</xdr:rowOff>
    </xdr:to>
    <xdr:sp macro="" textlink="">
      <xdr:nvSpPr>
        <xdr:cNvPr id="381" name="Oval 380">
          <a:extLst>
            <a:ext uri="{FF2B5EF4-FFF2-40B4-BE49-F238E27FC236}">
              <a16:creationId xmlns:a16="http://schemas.microsoft.com/office/drawing/2014/main" id="{00000000-0008-0000-0100-00007D010000}"/>
            </a:ext>
          </a:extLst>
        </xdr:cNvPr>
        <xdr:cNvSpPr/>
      </xdr:nvSpPr>
      <xdr:spPr>
        <a:xfrm>
          <a:off x="8610601" y="8286135"/>
          <a:ext cx="437216" cy="449953"/>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32</xdr:col>
      <xdr:colOff>70338</xdr:colOff>
      <xdr:row>47</xdr:row>
      <xdr:rowOff>187568</xdr:rowOff>
    </xdr:from>
    <xdr:to>
      <xdr:col>34</xdr:col>
      <xdr:colOff>127887</xdr:colOff>
      <xdr:row>50</xdr:row>
      <xdr:rowOff>79928</xdr:rowOff>
    </xdr:to>
    <xdr:sp macro="" textlink="">
      <xdr:nvSpPr>
        <xdr:cNvPr id="382" name="Oval 381">
          <a:extLst>
            <a:ext uri="{FF2B5EF4-FFF2-40B4-BE49-F238E27FC236}">
              <a16:creationId xmlns:a16="http://schemas.microsoft.com/office/drawing/2014/main" id="{00000000-0008-0000-0100-00007E010000}"/>
            </a:ext>
          </a:extLst>
        </xdr:cNvPr>
        <xdr:cNvSpPr/>
      </xdr:nvSpPr>
      <xdr:spPr>
        <a:xfrm>
          <a:off x="9100038" y="8280008"/>
          <a:ext cx="438549" cy="448620"/>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34</xdr:col>
      <xdr:colOff>142810</xdr:colOff>
      <xdr:row>47</xdr:row>
      <xdr:rowOff>180108</xdr:rowOff>
    </xdr:from>
    <xdr:to>
      <xdr:col>37</xdr:col>
      <xdr:colOff>8526</xdr:colOff>
      <xdr:row>50</xdr:row>
      <xdr:rowOff>72468</xdr:rowOff>
    </xdr:to>
    <xdr:sp macro="" textlink="">
      <xdr:nvSpPr>
        <xdr:cNvPr id="383" name="Oval 382">
          <a:extLst>
            <a:ext uri="{FF2B5EF4-FFF2-40B4-BE49-F238E27FC236}">
              <a16:creationId xmlns:a16="http://schemas.microsoft.com/office/drawing/2014/main" id="{00000000-0008-0000-0100-00007F010000}"/>
            </a:ext>
          </a:extLst>
        </xdr:cNvPr>
        <xdr:cNvSpPr/>
      </xdr:nvSpPr>
      <xdr:spPr>
        <a:xfrm>
          <a:off x="9553510" y="8272548"/>
          <a:ext cx="437216" cy="448620"/>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37</xdr:col>
      <xdr:colOff>28775</xdr:colOff>
      <xdr:row>48</xdr:row>
      <xdr:rowOff>7458</xdr:rowOff>
    </xdr:from>
    <xdr:to>
      <xdr:col>39</xdr:col>
      <xdr:colOff>86324</xdr:colOff>
      <xdr:row>50</xdr:row>
      <xdr:rowOff>91651</xdr:rowOff>
    </xdr:to>
    <xdr:sp macro="" textlink="">
      <xdr:nvSpPr>
        <xdr:cNvPr id="384" name="Oval 383">
          <a:extLst>
            <a:ext uri="{FF2B5EF4-FFF2-40B4-BE49-F238E27FC236}">
              <a16:creationId xmlns:a16="http://schemas.microsoft.com/office/drawing/2014/main" id="{00000000-0008-0000-0100-000080010000}"/>
            </a:ext>
          </a:extLst>
        </xdr:cNvPr>
        <xdr:cNvSpPr/>
      </xdr:nvSpPr>
      <xdr:spPr>
        <a:xfrm>
          <a:off x="10010975" y="8290398"/>
          <a:ext cx="438549" cy="449953"/>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40</xdr:col>
      <xdr:colOff>2</xdr:colOff>
      <xdr:row>48</xdr:row>
      <xdr:rowOff>5327</xdr:rowOff>
    </xdr:from>
    <xdr:to>
      <xdr:col>42</xdr:col>
      <xdr:colOff>57551</xdr:colOff>
      <xdr:row>50</xdr:row>
      <xdr:rowOff>89520</xdr:rowOff>
    </xdr:to>
    <xdr:sp macro="" textlink="">
      <xdr:nvSpPr>
        <xdr:cNvPr id="385" name="Oval 384">
          <a:extLst>
            <a:ext uri="{FF2B5EF4-FFF2-40B4-BE49-F238E27FC236}">
              <a16:creationId xmlns:a16="http://schemas.microsoft.com/office/drawing/2014/main" id="{00000000-0008-0000-0100-000081010000}"/>
            </a:ext>
          </a:extLst>
        </xdr:cNvPr>
        <xdr:cNvSpPr/>
      </xdr:nvSpPr>
      <xdr:spPr>
        <a:xfrm>
          <a:off x="10553702" y="8288267"/>
          <a:ext cx="438549" cy="449953"/>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26</xdr:col>
      <xdr:colOff>45827</xdr:colOff>
      <xdr:row>50</xdr:row>
      <xdr:rowOff>29840</xdr:rowOff>
    </xdr:from>
    <xdr:to>
      <xdr:col>28</xdr:col>
      <xdr:colOff>103376</xdr:colOff>
      <xdr:row>52</xdr:row>
      <xdr:rowOff>114032</xdr:rowOff>
    </xdr:to>
    <xdr:sp macro="" textlink="">
      <xdr:nvSpPr>
        <xdr:cNvPr id="386" name="Oval 385">
          <a:extLst>
            <a:ext uri="{FF2B5EF4-FFF2-40B4-BE49-F238E27FC236}">
              <a16:creationId xmlns:a16="http://schemas.microsoft.com/office/drawing/2014/main" id="{00000000-0008-0000-0100-000082010000}"/>
            </a:ext>
          </a:extLst>
        </xdr:cNvPr>
        <xdr:cNvSpPr/>
      </xdr:nvSpPr>
      <xdr:spPr>
        <a:xfrm>
          <a:off x="7932527" y="8678540"/>
          <a:ext cx="438549" cy="449952"/>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33</xdr:col>
      <xdr:colOff>86324</xdr:colOff>
      <xdr:row>50</xdr:row>
      <xdr:rowOff>49023</xdr:rowOff>
    </xdr:from>
    <xdr:to>
      <xdr:col>35</xdr:col>
      <xdr:colOff>143873</xdr:colOff>
      <xdr:row>52</xdr:row>
      <xdr:rowOff>133215</xdr:rowOff>
    </xdr:to>
    <xdr:sp macro="" textlink="">
      <xdr:nvSpPr>
        <xdr:cNvPr id="387" name="Oval 386">
          <a:extLst>
            <a:ext uri="{FF2B5EF4-FFF2-40B4-BE49-F238E27FC236}">
              <a16:creationId xmlns:a16="http://schemas.microsoft.com/office/drawing/2014/main" id="{00000000-0008-0000-0100-000083010000}"/>
            </a:ext>
          </a:extLst>
        </xdr:cNvPr>
        <xdr:cNvSpPr/>
      </xdr:nvSpPr>
      <xdr:spPr>
        <a:xfrm>
          <a:off x="9306524" y="8697723"/>
          <a:ext cx="438549" cy="449952"/>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31</xdr:col>
      <xdr:colOff>4264</xdr:colOff>
      <xdr:row>50</xdr:row>
      <xdr:rowOff>20249</xdr:rowOff>
    </xdr:from>
    <xdr:to>
      <xdr:col>33</xdr:col>
      <xdr:colOff>61813</xdr:colOff>
      <xdr:row>52</xdr:row>
      <xdr:rowOff>104441</xdr:rowOff>
    </xdr:to>
    <xdr:sp macro="" textlink="">
      <xdr:nvSpPr>
        <xdr:cNvPr id="388" name="Oval 387">
          <a:extLst>
            <a:ext uri="{FF2B5EF4-FFF2-40B4-BE49-F238E27FC236}">
              <a16:creationId xmlns:a16="http://schemas.microsoft.com/office/drawing/2014/main" id="{00000000-0008-0000-0100-000084010000}"/>
            </a:ext>
          </a:extLst>
        </xdr:cNvPr>
        <xdr:cNvSpPr/>
      </xdr:nvSpPr>
      <xdr:spPr>
        <a:xfrm>
          <a:off x="8843464" y="8668949"/>
          <a:ext cx="438549" cy="449952"/>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33</xdr:col>
      <xdr:colOff>66076</xdr:colOff>
      <xdr:row>54</xdr:row>
      <xdr:rowOff>140677</xdr:rowOff>
    </xdr:from>
    <xdr:to>
      <xdr:col>35</xdr:col>
      <xdr:colOff>123625</xdr:colOff>
      <xdr:row>57</xdr:row>
      <xdr:rowOff>43694</xdr:rowOff>
    </xdr:to>
    <xdr:sp macro="" textlink="">
      <xdr:nvSpPr>
        <xdr:cNvPr id="389" name="Oval 388">
          <a:extLst>
            <a:ext uri="{FF2B5EF4-FFF2-40B4-BE49-F238E27FC236}">
              <a16:creationId xmlns:a16="http://schemas.microsoft.com/office/drawing/2014/main" id="{00000000-0008-0000-0100-000085010000}"/>
            </a:ext>
          </a:extLst>
        </xdr:cNvPr>
        <xdr:cNvSpPr/>
      </xdr:nvSpPr>
      <xdr:spPr>
        <a:xfrm>
          <a:off x="9286276" y="9520897"/>
          <a:ext cx="438549" cy="466897"/>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35</xdr:col>
      <xdr:colOff>165190</xdr:colOff>
      <xdr:row>50</xdr:row>
      <xdr:rowOff>47959</xdr:rowOff>
    </xdr:from>
    <xdr:to>
      <xdr:col>38</xdr:col>
      <xdr:colOff>30906</xdr:colOff>
      <xdr:row>52</xdr:row>
      <xdr:rowOff>132151</xdr:rowOff>
    </xdr:to>
    <xdr:sp macro="" textlink="">
      <xdr:nvSpPr>
        <xdr:cNvPr id="390" name="Oval 389">
          <a:extLst>
            <a:ext uri="{FF2B5EF4-FFF2-40B4-BE49-F238E27FC236}">
              <a16:creationId xmlns:a16="http://schemas.microsoft.com/office/drawing/2014/main" id="{00000000-0008-0000-0100-000086010000}"/>
            </a:ext>
          </a:extLst>
        </xdr:cNvPr>
        <xdr:cNvSpPr/>
      </xdr:nvSpPr>
      <xdr:spPr>
        <a:xfrm>
          <a:off x="9766390" y="8696659"/>
          <a:ext cx="437216" cy="449952"/>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38</xdr:col>
      <xdr:colOff>67141</xdr:colOff>
      <xdr:row>50</xdr:row>
      <xdr:rowOff>29841</xdr:rowOff>
    </xdr:from>
    <xdr:to>
      <xdr:col>40</xdr:col>
      <xdr:colOff>124690</xdr:colOff>
      <xdr:row>52</xdr:row>
      <xdr:rowOff>114033</xdr:rowOff>
    </xdr:to>
    <xdr:sp macro="" textlink="">
      <xdr:nvSpPr>
        <xdr:cNvPr id="391" name="Oval 390">
          <a:extLst>
            <a:ext uri="{FF2B5EF4-FFF2-40B4-BE49-F238E27FC236}">
              <a16:creationId xmlns:a16="http://schemas.microsoft.com/office/drawing/2014/main" id="{00000000-0008-0000-0100-000087010000}"/>
            </a:ext>
          </a:extLst>
        </xdr:cNvPr>
        <xdr:cNvSpPr/>
      </xdr:nvSpPr>
      <xdr:spPr>
        <a:xfrm>
          <a:off x="10239841" y="8678541"/>
          <a:ext cx="438549" cy="449952"/>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40</xdr:col>
      <xdr:colOff>118298</xdr:colOff>
      <xdr:row>50</xdr:row>
      <xdr:rowOff>80996</xdr:rowOff>
    </xdr:from>
    <xdr:to>
      <xdr:col>42</xdr:col>
      <xdr:colOff>175847</xdr:colOff>
      <xdr:row>52</xdr:row>
      <xdr:rowOff>165188</xdr:rowOff>
    </xdr:to>
    <xdr:sp macro="" textlink="">
      <xdr:nvSpPr>
        <xdr:cNvPr id="392" name="Oval 391">
          <a:extLst>
            <a:ext uri="{FF2B5EF4-FFF2-40B4-BE49-F238E27FC236}">
              <a16:creationId xmlns:a16="http://schemas.microsoft.com/office/drawing/2014/main" id="{00000000-0008-0000-0100-000088010000}"/>
            </a:ext>
          </a:extLst>
        </xdr:cNvPr>
        <xdr:cNvSpPr/>
      </xdr:nvSpPr>
      <xdr:spPr>
        <a:xfrm>
          <a:off x="10671998" y="8729696"/>
          <a:ext cx="438549" cy="449952"/>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25</xdr:col>
      <xdr:colOff>4264</xdr:colOff>
      <xdr:row>52</xdr:row>
      <xdr:rowOff>52221</xdr:rowOff>
    </xdr:from>
    <xdr:to>
      <xdr:col>27</xdr:col>
      <xdr:colOff>61813</xdr:colOff>
      <xdr:row>54</xdr:row>
      <xdr:rowOff>136414</xdr:rowOff>
    </xdr:to>
    <xdr:sp macro="" textlink="">
      <xdr:nvSpPr>
        <xdr:cNvPr id="393" name="Oval 392">
          <a:extLst>
            <a:ext uri="{FF2B5EF4-FFF2-40B4-BE49-F238E27FC236}">
              <a16:creationId xmlns:a16="http://schemas.microsoft.com/office/drawing/2014/main" id="{00000000-0008-0000-0100-000089010000}"/>
            </a:ext>
          </a:extLst>
        </xdr:cNvPr>
        <xdr:cNvSpPr/>
      </xdr:nvSpPr>
      <xdr:spPr>
        <a:xfrm>
          <a:off x="7700464" y="9066681"/>
          <a:ext cx="438549" cy="449953"/>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27</xdr:col>
      <xdr:colOff>87391</xdr:colOff>
      <xdr:row>52</xdr:row>
      <xdr:rowOff>87389</xdr:rowOff>
    </xdr:from>
    <xdr:to>
      <xdr:col>29</xdr:col>
      <xdr:colOff>144940</xdr:colOff>
      <xdr:row>54</xdr:row>
      <xdr:rowOff>171582</xdr:rowOff>
    </xdr:to>
    <xdr:sp macro="" textlink="">
      <xdr:nvSpPr>
        <xdr:cNvPr id="394" name="Oval 393">
          <a:extLst>
            <a:ext uri="{FF2B5EF4-FFF2-40B4-BE49-F238E27FC236}">
              <a16:creationId xmlns:a16="http://schemas.microsoft.com/office/drawing/2014/main" id="{00000000-0008-0000-0100-00008A010000}"/>
            </a:ext>
          </a:extLst>
        </xdr:cNvPr>
        <xdr:cNvSpPr/>
      </xdr:nvSpPr>
      <xdr:spPr>
        <a:xfrm>
          <a:off x="8164591" y="9101849"/>
          <a:ext cx="438549" cy="449953"/>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32</xdr:col>
      <xdr:colOff>47960</xdr:colOff>
      <xdr:row>52</xdr:row>
      <xdr:rowOff>106573</xdr:rowOff>
    </xdr:from>
    <xdr:to>
      <xdr:col>34</xdr:col>
      <xdr:colOff>105509</xdr:colOff>
      <xdr:row>55</xdr:row>
      <xdr:rowOff>9591</xdr:rowOff>
    </xdr:to>
    <xdr:sp macro="" textlink="">
      <xdr:nvSpPr>
        <xdr:cNvPr id="395" name="Oval 394">
          <a:extLst>
            <a:ext uri="{FF2B5EF4-FFF2-40B4-BE49-F238E27FC236}">
              <a16:creationId xmlns:a16="http://schemas.microsoft.com/office/drawing/2014/main" id="{00000000-0008-0000-0100-00008B010000}"/>
            </a:ext>
          </a:extLst>
        </xdr:cNvPr>
        <xdr:cNvSpPr/>
      </xdr:nvSpPr>
      <xdr:spPr>
        <a:xfrm>
          <a:off x="9077660" y="9121033"/>
          <a:ext cx="438549" cy="451658"/>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34</xdr:col>
      <xdr:colOff>120431</xdr:colOff>
      <xdr:row>52</xdr:row>
      <xdr:rowOff>93783</xdr:rowOff>
    </xdr:from>
    <xdr:to>
      <xdr:col>36</xdr:col>
      <xdr:colOff>177980</xdr:colOff>
      <xdr:row>54</xdr:row>
      <xdr:rowOff>177976</xdr:rowOff>
    </xdr:to>
    <xdr:sp macro="" textlink="">
      <xdr:nvSpPr>
        <xdr:cNvPr id="396" name="Oval 395">
          <a:extLst>
            <a:ext uri="{FF2B5EF4-FFF2-40B4-BE49-F238E27FC236}">
              <a16:creationId xmlns:a16="http://schemas.microsoft.com/office/drawing/2014/main" id="{00000000-0008-0000-0100-00008C010000}"/>
            </a:ext>
          </a:extLst>
        </xdr:cNvPr>
        <xdr:cNvSpPr/>
      </xdr:nvSpPr>
      <xdr:spPr>
        <a:xfrm>
          <a:off x="9531131" y="9108243"/>
          <a:ext cx="438549" cy="449953"/>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37</xdr:col>
      <xdr:colOff>38367</xdr:colOff>
      <xdr:row>52</xdr:row>
      <xdr:rowOff>59680</xdr:rowOff>
    </xdr:from>
    <xdr:to>
      <xdr:col>39</xdr:col>
      <xdr:colOff>95916</xdr:colOff>
      <xdr:row>54</xdr:row>
      <xdr:rowOff>143873</xdr:rowOff>
    </xdr:to>
    <xdr:sp macro="" textlink="">
      <xdr:nvSpPr>
        <xdr:cNvPr id="397" name="Oval 396">
          <a:extLst>
            <a:ext uri="{FF2B5EF4-FFF2-40B4-BE49-F238E27FC236}">
              <a16:creationId xmlns:a16="http://schemas.microsoft.com/office/drawing/2014/main" id="{00000000-0008-0000-0100-00008D010000}"/>
            </a:ext>
          </a:extLst>
        </xdr:cNvPr>
        <xdr:cNvSpPr/>
      </xdr:nvSpPr>
      <xdr:spPr>
        <a:xfrm>
          <a:off x="10020567" y="9074140"/>
          <a:ext cx="438549" cy="449953"/>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25</xdr:col>
      <xdr:colOff>184370</xdr:colOff>
      <xdr:row>54</xdr:row>
      <xdr:rowOff>99114</xdr:rowOff>
    </xdr:from>
    <xdr:to>
      <xdr:col>28</xdr:col>
      <xdr:colOff>50087</xdr:colOff>
      <xdr:row>57</xdr:row>
      <xdr:rowOff>2131</xdr:rowOff>
    </xdr:to>
    <xdr:sp macro="" textlink="">
      <xdr:nvSpPr>
        <xdr:cNvPr id="398" name="Oval 397">
          <a:extLst>
            <a:ext uri="{FF2B5EF4-FFF2-40B4-BE49-F238E27FC236}">
              <a16:creationId xmlns:a16="http://schemas.microsoft.com/office/drawing/2014/main" id="{00000000-0008-0000-0100-00008E010000}"/>
            </a:ext>
          </a:extLst>
        </xdr:cNvPr>
        <xdr:cNvSpPr/>
      </xdr:nvSpPr>
      <xdr:spPr>
        <a:xfrm>
          <a:off x="7880570" y="9479334"/>
          <a:ext cx="437217" cy="466897"/>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28</xdr:col>
      <xdr:colOff>93784</xdr:colOff>
      <xdr:row>54</xdr:row>
      <xdr:rowOff>125756</xdr:rowOff>
    </xdr:from>
    <xdr:to>
      <xdr:col>30</xdr:col>
      <xdr:colOff>151333</xdr:colOff>
      <xdr:row>57</xdr:row>
      <xdr:rowOff>28773</xdr:rowOff>
    </xdr:to>
    <xdr:sp macro="" textlink="">
      <xdr:nvSpPr>
        <xdr:cNvPr id="399" name="Oval 398">
          <a:extLst>
            <a:ext uri="{FF2B5EF4-FFF2-40B4-BE49-F238E27FC236}">
              <a16:creationId xmlns:a16="http://schemas.microsoft.com/office/drawing/2014/main" id="{00000000-0008-0000-0100-00008F010000}"/>
            </a:ext>
          </a:extLst>
        </xdr:cNvPr>
        <xdr:cNvSpPr/>
      </xdr:nvSpPr>
      <xdr:spPr>
        <a:xfrm>
          <a:off x="8361484" y="9505976"/>
          <a:ext cx="438549" cy="466897"/>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29</xdr:col>
      <xdr:colOff>144939</xdr:colOff>
      <xdr:row>56</xdr:row>
      <xdr:rowOff>166252</xdr:rowOff>
    </xdr:from>
    <xdr:to>
      <xdr:col>32</xdr:col>
      <xdr:colOff>10655</xdr:colOff>
      <xdr:row>59</xdr:row>
      <xdr:rowOff>69269</xdr:rowOff>
    </xdr:to>
    <xdr:sp macro="" textlink="">
      <xdr:nvSpPr>
        <xdr:cNvPr id="400" name="Oval 399">
          <a:extLst>
            <a:ext uri="{FF2B5EF4-FFF2-40B4-BE49-F238E27FC236}">
              <a16:creationId xmlns:a16="http://schemas.microsoft.com/office/drawing/2014/main" id="{00000000-0008-0000-0100-000090010000}"/>
            </a:ext>
          </a:extLst>
        </xdr:cNvPr>
        <xdr:cNvSpPr/>
      </xdr:nvSpPr>
      <xdr:spPr>
        <a:xfrm>
          <a:off x="8603139" y="9912232"/>
          <a:ext cx="437216" cy="466897"/>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29</xdr:col>
      <xdr:colOff>169451</xdr:colOff>
      <xdr:row>52</xdr:row>
      <xdr:rowOff>73533</xdr:rowOff>
    </xdr:from>
    <xdr:to>
      <xdr:col>32</xdr:col>
      <xdr:colOff>35167</xdr:colOff>
      <xdr:row>54</xdr:row>
      <xdr:rowOff>157726</xdr:rowOff>
    </xdr:to>
    <xdr:sp macro="" textlink="">
      <xdr:nvSpPr>
        <xdr:cNvPr id="401" name="Oval 400">
          <a:extLst>
            <a:ext uri="{FF2B5EF4-FFF2-40B4-BE49-F238E27FC236}">
              <a16:creationId xmlns:a16="http://schemas.microsoft.com/office/drawing/2014/main" id="{00000000-0008-0000-0100-000091010000}"/>
            </a:ext>
          </a:extLst>
        </xdr:cNvPr>
        <xdr:cNvSpPr/>
      </xdr:nvSpPr>
      <xdr:spPr>
        <a:xfrm>
          <a:off x="8627651" y="9087993"/>
          <a:ext cx="437216" cy="449953"/>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36</xdr:col>
      <xdr:colOff>2132</xdr:colOff>
      <xdr:row>54</xdr:row>
      <xdr:rowOff>87391</xdr:rowOff>
    </xdr:from>
    <xdr:to>
      <xdr:col>38</xdr:col>
      <xdr:colOff>59680</xdr:colOff>
      <xdr:row>56</xdr:row>
      <xdr:rowOff>171583</xdr:rowOff>
    </xdr:to>
    <xdr:sp macro="" textlink="">
      <xdr:nvSpPr>
        <xdr:cNvPr id="402" name="Oval 401">
          <a:extLst>
            <a:ext uri="{FF2B5EF4-FFF2-40B4-BE49-F238E27FC236}">
              <a16:creationId xmlns:a16="http://schemas.microsoft.com/office/drawing/2014/main" id="{00000000-0008-0000-0100-000092010000}"/>
            </a:ext>
          </a:extLst>
        </xdr:cNvPr>
        <xdr:cNvSpPr/>
      </xdr:nvSpPr>
      <xdr:spPr>
        <a:xfrm>
          <a:off x="9793832" y="9467611"/>
          <a:ext cx="438548" cy="449952"/>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38</xdr:col>
      <xdr:colOff>63943</xdr:colOff>
      <xdr:row>54</xdr:row>
      <xdr:rowOff>149202</xdr:rowOff>
    </xdr:from>
    <xdr:to>
      <xdr:col>40</xdr:col>
      <xdr:colOff>121492</xdr:colOff>
      <xdr:row>57</xdr:row>
      <xdr:rowOff>52219</xdr:rowOff>
    </xdr:to>
    <xdr:sp macro="" textlink="">
      <xdr:nvSpPr>
        <xdr:cNvPr id="403" name="Oval 402">
          <a:extLst>
            <a:ext uri="{FF2B5EF4-FFF2-40B4-BE49-F238E27FC236}">
              <a16:creationId xmlns:a16="http://schemas.microsoft.com/office/drawing/2014/main" id="{00000000-0008-0000-0100-000093010000}"/>
            </a:ext>
          </a:extLst>
        </xdr:cNvPr>
        <xdr:cNvSpPr/>
      </xdr:nvSpPr>
      <xdr:spPr>
        <a:xfrm>
          <a:off x="10236643" y="9529422"/>
          <a:ext cx="438549" cy="466897"/>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39</xdr:col>
      <xdr:colOff>93785</xdr:colOff>
      <xdr:row>52</xdr:row>
      <xdr:rowOff>120426</xdr:rowOff>
    </xdr:from>
    <xdr:to>
      <xdr:col>41</xdr:col>
      <xdr:colOff>151334</xdr:colOff>
      <xdr:row>55</xdr:row>
      <xdr:rowOff>23444</xdr:rowOff>
    </xdr:to>
    <xdr:sp macro="" textlink="">
      <xdr:nvSpPr>
        <xdr:cNvPr id="404" name="Oval 403">
          <a:extLst>
            <a:ext uri="{FF2B5EF4-FFF2-40B4-BE49-F238E27FC236}">
              <a16:creationId xmlns:a16="http://schemas.microsoft.com/office/drawing/2014/main" id="{00000000-0008-0000-0100-000094010000}"/>
            </a:ext>
          </a:extLst>
        </xdr:cNvPr>
        <xdr:cNvSpPr/>
      </xdr:nvSpPr>
      <xdr:spPr>
        <a:xfrm>
          <a:off x="10456985" y="9134886"/>
          <a:ext cx="438549" cy="451658"/>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25</xdr:col>
      <xdr:colOff>17052</xdr:colOff>
      <xdr:row>56</xdr:row>
      <xdr:rowOff>155597</xdr:rowOff>
    </xdr:from>
    <xdr:to>
      <xdr:col>27</xdr:col>
      <xdr:colOff>74601</xdr:colOff>
      <xdr:row>59</xdr:row>
      <xdr:rowOff>58614</xdr:rowOff>
    </xdr:to>
    <xdr:sp macro="" textlink="">
      <xdr:nvSpPr>
        <xdr:cNvPr id="405" name="Oval 404">
          <a:extLst>
            <a:ext uri="{FF2B5EF4-FFF2-40B4-BE49-F238E27FC236}">
              <a16:creationId xmlns:a16="http://schemas.microsoft.com/office/drawing/2014/main" id="{00000000-0008-0000-0100-000095010000}"/>
            </a:ext>
          </a:extLst>
        </xdr:cNvPr>
        <xdr:cNvSpPr/>
      </xdr:nvSpPr>
      <xdr:spPr>
        <a:xfrm>
          <a:off x="7713252" y="9901577"/>
          <a:ext cx="438549" cy="466897"/>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27</xdr:col>
      <xdr:colOff>78864</xdr:colOff>
      <xdr:row>56</xdr:row>
      <xdr:rowOff>164121</xdr:rowOff>
    </xdr:from>
    <xdr:to>
      <xdr:col>29</xdr:col>
      <xdr:colOff>136413</xdr:colOff>
      <xdr:row>59</xdr:row>
      <xdr:rowOff>67138</xdr:rowOff>
    </xdr:to>
    <xdr:sp macro="" textlink="">
      <xdr:nvSpPr>
        <xdr:cNvPr id="406" name="Oval 405">
          <a:extLst>
            <a:ext uri="{FF2B5EF4-FFF2-40B4-BE49-F238E27FC236}">
              <a16:creationId xmlns:a16="http://schemas.microsoft.com/office/drawing/2014/main" id="{00000000-0008-0000-0100-000096010000}"/>
            </a:ext>
          </a:extLst>
        </xdr:cNvPr>
        <xdr:cNvSpPr/>
      </xdr:nvSpPr>
      <xdr:spPr>
        <a:xfrm>
          <a:off x="8156064" y="9910101"/>
          <a:ext cx="438549" cy="466897"/>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32</xdr:col>
      <xdr:colOff>12788</xdr:colOff>
      <xdr:row>57</xdr:row>
      <xdr:rowOff>18118</xdr:rowOff>
    </xdr:from>
    <xdr:to>
      <xdr:col>34</xdr:col>
      <xdr:colOff>70337</xdr:colOff>
      <xdr:row>59</xdr:row>
      <xdr:rowOff>102310</xdr:rowOff>
    </xdr:to>
    <xdr:sp macro="" textlink="">
      <xdr:nvSpPr>
        <xdr:cNvPr id="407" name="Oval 406">
          <a:extLst>
            <a:ext uri="{FF2B5EF4-FFF2-40B4-BE49-F238E27FC236}">
              <a16:creationId xmlns:a16="http://schemas.microsoft.com/office/drawing/2014/main" id="{00000000-0008-0000-0100-000097010000}"/>
            </a:ext>
          </a:extLst>
        </xdr:cNvPr>
        <xdr:cNvSpPr/>
      </xdr:nvSpPr>
      <xdr:spPr>
        <a:xfrm>
          <a:off x="9042488" y="9962218"/>
          <a:ext cx="438549" cy="449952"/>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30</xdr:col>
      <xdr:colOff>181175</xdr:colOff>
      <xdr:row>54</xdr:row>
      <xdr:rowOff>122560</xdr:rowOff>
    </xdr:from>
    <xdr:to>
      <xdr:col>33</xdr:col>
      <xdr:colOff>46891</xdr:colOff>
      <xdr:row>57</xdr:row>
      <xdr:rowOff>25577</xdr:rowOff>
    </xdr:to>
    <xdr:sp macro="" textlink="">
      <xdr:nvSpPr>
        <xdr:cNvPr id="408" name="Oval 407">
          <a:extLst>
            <a:ext uri="{FF2B5EF4-FFF2-40B4-BE49-F238E27FC236}">
              <a16:creationId xmlns:a16="http://schemas.microsoft.com/office/drawing/2014/main" id="{00000000-0008-0000-0100-000098010000}"/>
            </a:ext>
          </a:extLst>
        </xdr:cNvPr>
        <xdr:cNvSpPr/>
      </xdr:nvSpPr>
      <xdr:spPr>
        <a:xfrm>
          <a:off x="8829875" y="9502780"/>
          <a:ext cx="437216" cy="466897"/>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34</xdr:col>
      <xdr:colOff>93785</xdr:colOff>
      <xdr:row>56</xdr:row>
      <xdr:rowOff>157727</xdr:rowOff>
    </xdr:from>
    <xdr:to>
      <xdr:col>36</xdr:col>
      <xdr:colOff>151334</xdr:colOff>
      <xdr:row>59</xdr:row>
      <xdr:rowOff>60744</xdr:rowOff>
    </xdr:to>
    <xdr:sp macro="" textlink="">
      <xdr:nvSpPr>
        <xdr:cNvPr id="409" name="Oval 408">
          <a:extLst>
            <a:ext uri="{FF2B5EF4-FFF2-40B4-BE49-F238E27FC236}">
              <a16:creationId xmlns:a16="http://schemas.microsoft.com/office/drawing/2014/main" id="{00000000-0008-0000-0100-000099010000}"/>
            </a:ext>
          </a:extLst>
        </xdr:cNvPr>
        <xdr:cNvSpPr/>
      </xdr:nvSpPr>
      <xdr:spPr>
        <a:xfrm>
          <a:off x="9504485" y="9903707"/>
          <a:ext cx="438549" cy="466897"/>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40</xdr:col>
      <xdr:colOff>123626</xdr:colOff>
      <xdr:row>54</xdr:row>
      <xdr:rowOff>144940</xdr:rowOff>
    </xdr:from>
    <xdr:to>
      <xdr:col>42</xdr:col>
      <xdr:colOff>181175</xdr:colOff>
      <xdr:row>57</xdr:row>
      <xdr:rowOff>47957</xdr:rowOff>
    </xdr:to>
    <xdr:sp macro="" textlink="">
      <xdr:nvSpPr>
        <xdr:cNvPr id="410" name="Oval 409">
          <a:extLst>
            <a:ext uri="{FF2B5EF4-FFF2-40B4-BE49-F238E27FC236}">
              <a16:creationId xmlns:a16="http://schemas.microsoft.com/office/drawing/2014/main" id="{00000000-0008-0000-0100-00009A010000}"/>
            </a:ext>
          </a:extLst>
        </xdr:cNvPr>
        <xdr:cNvSpPr/>
      </xdr:nvSpPr>
      <xdr:spPr>
        <a:xfrm>
          <a:off x="10677326" y="9525160"/>
          <a:ext cx="438549" cy="466897"/>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35</xdr:col>
      <xdr:colOff>174780</xdr:colOff>
      <xdr:row>59</xdr:row>
      <xdr:rowOff>4264</xdr:rowOff>
    </xdr:from>
    <xdr:to>
      <xdr:col>38</xdr:col>
      <xdr:colOff>40496</xdr:colOff>
      <xdr:row>61</xdr:row>
      <xdr:rowOff>88457</xdr:rowOff>
    </xdr:to>
    <xdr:sp macro="" textlink="">
      <xdr:nvSpPr>
        <xdr:cNvPr id="411" name="Oval 410">
          <a:extLst>
            <a:ext uri="{FF2B5EF4-FFF2-40B4-BE49-F238E27FC236}">
              <a16:creationId xmlns:a16="http://schemas.microsoft.com/office/drawing/2014/main" id="{00000000-0008-0000-0100-00009B010000}"/>
            </a:ext>
          </a:extLst>
        </xdr:cNvPr>
        <xdr:cNvSpPr/>
      </xdr:nvSpPr>
      <xdr:spPr>
        <a:xfrm>
          <a:off x="9775980" y="10314124"/>
          <a:ext cx="437216" cy="449953"/>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28</xdr:col>
      <xdr:colOff>143875</xdr:colOff>
      <xdr:row>59</xdr:row>
      <xdr:rowOff>26642</xdr:rowOff>
    </xdr:from>
    <xdr:to>
      <xdr:col>31</xdr:col>
      <xdr:colOff>9591</xdr:colOff>
      <xdr:row>61</xdr:row>
      <xdr:rowOff>110835</xdr:rowOff>
    </xdr:to>
    <xdr:sp macro="" textlink="">
      <xdr:nvSpPr>
        <xdr:cNvPr id="412" name="Oval 411">
          <a:extLst>
            <a:ext uri="{FF2B5EF4-FFF2-40B4-BE49-F238E27FC236}">
              <a16:creationId xmlns:a16="http://schemas.microsoft.com/office/drawing/2014/main" id="{00000000-0008-0000-0100-00009C010000}"/>
            </a:ext>
          </a:extLst>
        </xdr:cNvPr>
        <xdr:cNvSpPr/>
      </xdr:nvSpPr>
      <xdr:spPr>
        <a:xfrm>
          <a:off x="8411575" y="10336502"/>
          <a:ext cx="437216" cy="449953"/>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32</xdr:col>
      <xdr:colOff>67142</xdr:colOff>
      <xdr:row>61</xdr:row>
      <xdr:rowOff>72470</xdr:rowOff>
    </xdr:from>
    <xdr:to>
      <xdr:col>34</xdr:col>
      <xdr:colOff>124691</xdr:colOff>
      <xdr:row>63</xdr:row>
      <xdr:rowOff>156662</xdr:rowOff>
    </xdr:to>
    <xdr:sp macro="" textlink="">
      <xdr:nvSpPr>
        <xdr:cNvPr id="413" name="Oval 412">
          <a:extLst>
            <a:ext uri="{FF2B5EF4-FFF2-40B4-BE49-F238E27FC236}">
              <a16:creationId xmlns:a16="http://schemas.microsoft.com/office/drawing/2014/main" id="{00000000-0008-0000-0100-00009D010000}"/>
            </a:ext>
          </a:extLst>
        </xdr:cNvPr>
        <xdr:cNvSpPr/>
      </xdr:nvSpPr>
      <xdr:spPr>
        <a:xfrm>
          <a:off x="9096842" y="10748090"/>
          <a:ext cx="438549" cy="449952"/>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33</xdr:col>
      <xdr:colOff>70339</xdr:colOff>
      <xdr:row>59</xdr:row>
      <xdr:rowOff>22378</xdr:rowOff>
    </xdr:from>
    <xdr:to>
      <xdr:col>35</xdr:col>
      <xdr:colOff>127888</xdr:colOff>
      <xdr:row>61</xdr:row>
      <xdr:rowOff>106571</xdr:rowOff>
    </xdr:to>
    <xdr:sp macro="" textlink="">
      <xdr:nvSpPr>
        <xdr:cNvPr id="414" name="Oval 413">
          <a:extLst>
            <a:ext uri="{FF2B5EF4-FFF2-40B4-BE49-F238E27FC236}">
              <a16:creationId xmlns:a16="http://schemas.microsoft.com/office/drawing/2014/main" id="{00000000-0008-0000-0100-00009E010000}"/>
            </a:ext>
          </a:extLst>
        </xdr:cNvPr>
        <xdr:cNvSpPr/>
      </xdr:nvSpPr>
      <xdr:spPr>
        <a:xfrm>
          <a:off x="9290539" y="10332238"/>
          <a:ext cx="438549" cy="449953"/>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36</xdr:col>
      <xdr:colOff>164124</xdr:colOff>
      <xdr:row>56</xdr:row>
      <xdr:rowOff>132149</xdr:rowOff>
    </xdr:from>
    <xdr:to>
      <xdr:col>39</xdr:col>
      <xdr:colOff>29840</xdr:colOff>
      <xdr:row>59</xdr:row>
      <xdr:rowOff>35166</xdr:rowOff>
    </xdr:to>
    <xdr:sp macro="" textlink="">
      <xdr:nvSpPr>
        <xdr:cNvPr id="415" name="Oval 414">
          <a:extLst>
            <a:ext uri="{FF2B5EF4-FFF2-40B4-BE49-F238E27FC236}">
              <a16:creationId xmlns:a16="http://schemas.microsoft.com/office/drawing/2014/main" id="{00000000-0008-0000-0100-00009F010000}"/>
            </a:ext>
          </a:extLst>
        </xdr:cNvPr>
        <xdr:cNvSpPr/>
      </xdr:nvSpPr>
      <xdr:spPr>
        <a:xfrm>
          <a:off x="9955824" y="9878129"/>
          <a:ext cx="437216" cy="466897"/>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24</xdr:col>
      <xdr:colOff>603205</xdr:colOff>
      <xdr:row>61</xdr:row>
      <xdr:rowOff>54353</xdr:rowOff>
    </xdr:from>
    <xdr:to>
      <xdr:col>27</xdr:col>
      <xdr:colOff>53285</xdr:colOff>
      <xdr:row>63</xdr:row>
      <xdr:rowOff>138545</xdr:rowOff>
    </xdr:to>
    <xdr:sp macro="" textlink="">
      <xdr:nvSpPr>
        <xdr:cNvPr id="416" name="Oval 415">
          <a:extLst>
            <a:ext uri="{FF2B5EF4-FFF2-40B4-BE49-F238E27FC236}">
              <a16:creationId xmlns:a16="http://schemas.microsoft.com/office/drawing/2014/main" id="{00000000-0008-0000-0100-0000A0010000}"/>
            </a:ext>
          </a:extLst>
        </xdr:cNvPr>
        <xdr:cNvSpPr/>
      </xdr:nvSpPr>
      <xdr:spPr>
        <a:xfrm>
          <a:off x="7689805" y="10729973"/>
          <a:ext cx="440680" cy="449952"/>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27</xdr:col>
      <xdr:colOff>75667</xdr:colOff>
      <xdr:row>61</xdr:row>
      <xdr:rowOff>33036</xdr:rowOff>
    </xdr:from>
    <xdr:to>
      <xdr:col>29</xdr:col>
      <xdr:colOff>133216</xdr:colOff>
      <xdr:row>63</xdr:row>
      <xdr:rowOff>117228</xdr:rowOff>
    </xdr:to>
    <xdr:sp macro="" textlink="">
      <xdr:nvSpPr>
        <xdr:cNvPr id="417" name="Oval 416">
          <a:extLst>
            <a:ext uri="{FF2B5EF4-FFF2-40B4-BE49-F238E27FC236}">
              <a16:creationId xmlns:a16="http://schemas.microsoft.com/office/drawing/2014/main" id="{00000000-0008-0000-0100-0000A1010000}"/>
            </a:ext>
          </a:extLst>
        </xdr:cNvPr>
        <xdr:cNvSpPr/>
      </xdr:nvSpPr>
      <xdr:spPr>
        <a:xfrm>
          <a:off x="8152867" y="10708656"/>
          <a:ext cx="438549" cy="449952"/>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38</xdr:col>
      <xdr:colOff>30908</xdr:colOff>
      <xdr:row>63</xdr:row>
      <xdr:rowOff>105505</xdr:rowOff>
    </xdr:from>
    <xdr:to>
      <xdr:col>40</xdr:col>
      <xdr:colOff>88457</xdr:colOff>
      <xdr:row>65</xdr:row>
      <xdr:rowOff>189697</xdr:rowOff>
    </xdr:to>
    <xdr:sp macro="" textlink="">
      <xdr:nvSpPr>
        <xdr:cNvPr id="418" name="Oval 417">
          <a:extLst>
            <a:ext uri="{FF2B5EF4-FFF2-40B4-BE49-F238E27FC236}">
              <a16:creationId xmlns:a16="http://schemas.microsoft.com/office/drawing/2014/main" id="{00000000-0008-0000-0100-0000A2010000}"/>
            </a:ext>
          </a:extLst>
        </xdr:cNvPr>
        <xdr:cNvSpPr/>
      </xdr:nvSpPr>
      <xdr:spPr>
        <a:xfrm>
          <a:off x="10203608" y="11146885"/>
          <a:ext cx="438549" cy="449952"/>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31</xdr:col>
      <xdr:colOff>7460</xdr:colOff>
      <xdr:row>59</xdr:row>
      <xdr:rowOff>44759</xdr:rowOff>
    </xdr:from>
    <xdr:to>
      <xdr:col>33</xdr:col>
      <xdr:colOff>65009</xdr:colOff>
      <xdr:row>61</xdr:row>
      <xdr:rowOff>128952</xdr:rowOff>
    </xdr:to>
    <xdr:sp macro="" textlink="">
      <xdr:nvSpPr>
        <xdr:cNvPr id="419" name="Oval 418">
          <a:extLst>
            <a:ext uri="{FF2B5EF4-FFF2-40B4-BE49-F238E27FC236}">
              <a16:creationId xmlns:a16="http://schemas.microsoft.com/office/drawing/2014/main" id="{00000000-0008-0000-0100-0000A3010000}"/>
            </a:ext>
          </a:extLst>
        </xdr:cNvPr>
        <xdr:cNvSpPr/>
      </xdr:nvSpPr>
      <xdr:spPr>
        <a:xfrm>
          <a:off x="8846660" y="10354619"/>
          <a:ext cx="438549" cy="449953"/>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34</xdr:col>
      <xdr:colOff>143874</xdr:colOff>
      <xdr:row>61</xdr:row>
      <xdr:rowOff>15983</xdr:rowOff>
    </xdr:from>
    <xdr:to>
      <xdr:col>37</xdr:col>
      <xdr:colOff>9590</xdr:colOff>
      <xdr:row>63</xdr:row>
      <xdr:rowOff>100175</xdr:rowOff>
    </xdr:to>
    <xdr:sp macro="" textlink="">
      <xdr:nvSpPr>
        <xdr:cNvPr id="420" name="Oval 419">
          <a:extLst>
            <a:ext uri="{FF2B5EF4-FFF2-40B4-BE49-F238E27FC236}">
              <a16:creationId xmlns:a16="http://schemas.microsoft.com/office/drawing/2014/main" id="{00000000-0008-0000-0100-0000A4010000}"/>
            </a:ext>
          </a:extLst>
        </xdr:cNvPr>
        <xdr:cNvSpPr/>
      </xdr:nvSpPr>
      <xdr:spPr>
        <a:xfrm>
          <a:off x="9554574" y="10691603"/>
          <a:ext cx="437216" cy="449952"/>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38</xdr:col>
      <xdr:colOff>45826</xdr:colOff>
      <xdr:row>59</xdr:row>
      <xdr:rowOff>29839</xdr:rowOff>
    </xdr:from>
    <xdr:to>
      <xdr:col>40</xdr:col>
      <xdr:colOff>103375</xdr:colOff>
      <xdr:row>61</xdr:row>
      <xdr:rowOff>114032</xdr:rowOff>
    </xdr:to>
    <xdr:sp macro="" textlink="">
      <xdr:nvSpPr>
        <xdr:cNvPr id="421" name="Oval 420">
          <a:extLst>
            <a:ext uri="{FF2B5EF4-FFF2-40B4-BE49-F238E27FC236}">
              <a16:creationId xmlns:a16="http://schemas.microsoft.com/office/drawing/2014/main" id="{00000000-0008-0000-0100-0000A5010000}"/>
            </a:ext>
          </a:extLst>
        </xdr:cNvPr>
        <xdr:cNvSpPr/>
      </xdr:nvSpPr>
      <xdr:spPr>
        <a:xfrm>
          <a:off x="10218526" y="10339699"/>
          <a:ext cx="438549" cy="449953"/>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39</xdr:col>
      <xdr:colOff>80996</xdr:colOff>
      <xdr:row>57</xdr:row>
      <xdr:rowOff>1064</xdr:rowOff>
    </xdr:from>
    <xdr:to>
      <xdr:col>41</xdr:col>
      <xdr:colOff>138545</xdr:colOff>
      <xdr:row>59</xdr:row>
      <xdr:rowOff>85256</xdr:rowOff>
    </xdr:to>
    <xdr:sp macro="" textlink="">
      <xdr:nvSpPr>
        <xdr:cNvPr id="422" name="Oval 421">
          <a:extLst>
            <a:ext uri="{FF2B5EF4-FFF2-40B4-BE49-F238E27FC236}">
              <a16:creationId xmlns:a16="http://schemas.microsoft.com/office/drawing/2014/main" id="{00000000-0008-0000-0100-0000A6010000}"/>
            </a:ext>
          </a:extLst>
        </xdr:cNvPr>
        <xdr:cNvSpPr/>
      </xdr:nvSpPr>
      <xdr:spPr>
        <a:xfrm>
          <a:off x="10444196" y="9945164"/>
          <a:ext cx="438549" cy="449952"/>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26</xdr:col>
      <xdr:colOff>30906</xdr:colOff>
      <xdr:row>63</xdr:row>
      <xdr:rowOff>78861</xdr:rowOff>
    </xdr:from>
    <xdr:to>
      <xdr:col>28</xdr:col>
      <xdr:colOff>88455</xdr:colOff>
      <xdr:row>65</xdr:row>
      <xdr:rowOff>163053</xdr:rowOff>
    </xdr:to>
    <xdr:sp macro="" textlink="">
      <xdr:nvSpPr>
        <xdr:cNvPr id="423" name="Oval 422">
          <a:extLst>
            <a:ext uri="{FF2B5EF4-FFF2-40B4-BE49-F238E27FC236}">
              <a16:creationId xmlns:a16="http://schemas.microsoft.com/office/drawing/2014/main" id="{00000000-0008-0000-0100-0000A7010000}"/>
            </a:ext>
          </a:extLst>
        </xdr:cNvPr>
        <xdr:cNvSpPr/>
      </xdr:nvSpPr>
      <xdr:spPr>
        <a:xfrm>
          <a:off x="7917606" y="11120241"/>
          <a:ext cx="438549" cy="449952"/>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31</xdr:col>
      <xdr:colOff>12788</xdr:colOff>
      <xdr:row>63</xdr:row>
      <xdr:rowOff>98043</xdr:rowOff>
    </xdr:from>
    <xdr:to>
      <xdr:col>33</xdr:col>
      <xdr:colOff>70337</xdr:colOff>
      <xdr:row>65</xdr:row>
      <xdr:rowOff>182235</xdr:rowOff>
    </xdr:to>
    <xdr:sp macro="" textlink="">
      <xdr:nvSpPr>
        <xdr:cNvPr id="424" name="Oval 423">
          <a:extLst>
            <a:ext uri="{FF2B5EF4-FFF2-40B4-BE49-F238E27FC236}">
              <a16:creationId xmlns:a16="http://schemas.microsoft.com/office/drawing/2014/main" id="{00000000-0008-0000-0100-0000A8010000}"/>
            </a:ext>
          </a:extLst>
        </xdr:cNvPr>
        <xdr:cNvSpPr/>
      </xdr:nvSpPr>
      <xdr:spPr>
        <a:xfrm>
          <a:off x="8851988" y="11139423"/>
          <a:ext cx="438549" cy="449952"/>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35</xdr:col>
      <xdr:colOff>138547</xdr:colOff>
      <xdr:row>63</xdr:row>
      <xdr:rowOff>106572</xdr:rowOff>
    </xdr:from>
    <xdr:to>
      <xdr:col>38</xdr:col>
      <xdr:colOff>4263</xdr:colOff>
      <xdr:row>65</xdr:row>
      <xdr:rowOff>190764</xdr:rowOff>
    </xdr:to>
    <xdr:sp macro="" textlink="">
      <xdr:nvSpPr>
        <xdr:cNvPr id="425" name="Oval 424">
          <a:extLst>
            <a:ext uri="{FF2B5EF4-FFF2-40B4-BE49-F238E27FC236}">
              <a16:creationId xmlns:a16="http://schemas.microsoft.com/office/drawing/2014/main" id="{00000000-0008-0000-0100-0000A9010000}"/>
            </a:ext>
          </a:extLst>
        </xdr:cNvPr>
        <xdr:cNvSpPr/>
      </xdr:nvSpPr>
      <xdr:spPr>
        <a:xfrm>
          <a:off x="9739747" y="11147952"/>
          <a:ext cx="437216" cy="449952"/>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29</xdr:col>
      <xdr:colOff>157729</xdr:colOff>
      <xdr:row>61</xdr:row>
      <xdr:rowOff>67140</xdr:rowOff>
    </xdr:from>
    <xdr:to>
      <xdr:col>32</xdr:col>
      <xdr:colOff>23445</xdr:colOff>
      <xdr:row>63</xdr:row>
      <xdr:rowOff>151332</xdr:rowOff>
    </xdr:to>
    <xdr:sp macro="" textlink="">
      <xdr:nvSpPr>
        <xdr:cNvPr id="426" name="Oval 425">
          <a:extLst>
            <a:ext uri="{FF2B5EF4-FFF2-40B4-BE49-F238E27FC236}">
              <a16:creationId xmlns:a16="http://schemas.microsoft.com/office/drawing/2014/main" id="{00000000-0008-0000-0100-0000AA010000}"/>
            </a:ext>
          </a:extLst>
        </xdr:cNvPr>
        <xdr:cNvSpPr/>
      </xdr:nvSpPr>
      <xdr:spPr>
        <a:xfrm>
          <a:off x="8615929" y="10742760"/>
          <a:ext cx="437216" cy="449952"/>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39</xdr:col>
      <xdr:colOff>75667</xdr:colOff>
      <xdr:row>61</xdr:row>
      <xdr:rowOff>70338</xdr:rowOff>
    </xdr:from>
    <xdr:to>
      <xdr:col>41</xdr:col>
      <xdr:colOff>133216</xdr:colOff>
      <xdr:row>63</xdr:row>
      <xdr:rowOff>154530</xdr:rowOff>
    </xdr:to>
    <xdr:sp macro="" textlink="">
      <xdr:nvSpPr>
        <xdr:cNvPr id="427" name="Oval 426">
          <a:extLst>
            <a:ext uri="{FF2B5EF4-FFF2-40B4-BE49-F238E27FC236}">
              <a16:creationId xmlns:a16="http://schemas.microsoft.com/office/drawing/2014/main" id="{00000000-0008-0000-0100-0000AB010000}"/>
            </a:ext>
          </a:extLst>
        </xdr:cNvPr>
        <xdr:cNvSpPr/>
      </xdr:nvSpPr>
      <xdr:spPr>
        <a:xfrm>
          <a:off x="10438867" y="10745958"/>
          <a:ext cx="438549" cy="449952"/>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40</xdr:col>
      <xdr:colOff>132151</xdr:colOff>
      <xdr:row>63</xdr:row>
      <xdr:rowOff>110835</xdr:rowOff>
    </xdr:from>
    <xdr:to>
      <xdr:col>42</xdr:col>
      <xdr:colOff>189700</xdr:colOff>
      <xdr:row>66</xdr:row>
      <xdr:rowOff>3195</xdr:rowOff>
    </xdr:to>
    <xdr:sp macro="" textlink="">
      <xdr:nvSpPr>
        <xdr:cNvPr id="428" name="Oval 427">
          <a:extLst>
            <a:ext uri="{FF2B5EF4-FFF2-40B4-BE49-F238E27FC236}">
              <a16:creationId xmlns:a16="http://schemas.microsoft.com/office/drawing/2014/main" id="{00000000-0008-0000-0100-0000AC010000}"/>
            </a:ext>
          </a:extLst>
        </xdr:cNvPr>
        <xdr:cNvSpPr/>
      </xdr:nvSpPr>
      <xdr:spPr>
        <a:xfrm>
          <a:off x="10685851" y="11152215"/>
          <a:ext cx="438549" cy="448620"/>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40</xdr:col>
      <xdr:colOff>114035</xdr:colOff>
      <xdr:row>59</xdr:row>
      <xdr:rowOff>34102</xdr:rowOff>
    </xdr:from>
    <xdr:to>
      <xdr:col>42</xdr:col>
      <xdr:colOff>171584</xdr:colOff>
      <xdr:row>61</xdr:row>
      <xdr:rowOff>118295</xdr:rowOff>
    </xdr:to>
    <xdr:sp macro="" textlink="">
      <xdr:nvSpPr>
        <xdr:cNvPr id="429" name="Oval 428">
          <a:extLst>
            <a:ext uri="{FF2B5EF4-FFF2-40B4-BE49-F238E27FC236}">
              <a16:creationId xmlns:a16="http://schemas.microsoft.com/office/drawing/2014/main" id="{00000000-0008-0000-0100-0000AD010000}"/>
            </a:ext>
          </a:extLst>
        </xdr:cNvPr>
        <xdr:cNvSpPr/>
      </xdr:nvSpPr>
      <xdr:spPr>
        <a:xfrm>
          <a:off x="10667735" y="10343962"/>
          <a:ext cx="438549" cy="449953"/>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33</xdr:col>
      <xdr:colOff>58615</xdr:colOff>
      <xdr:row>63</xdr:row>
      <xdr:rowOff>117230</xdr:rowOff>
    </xdr:from>
    <xdr:to>
      <xdr:col>35</xdr:col>
      <xdr:colOff>116164</xdr:colOff>
      <xdr:row>66</xdr:row>
      <xdr:rowOff>9590</xdr:rowOff>
    </xdr:to>
    <xdr:sp macro="" textlink="">
      <xdr:nvSpPr>
        <xdr:cNvPr id="430" name="Oval 429">
          <a:extLst>
            <a:ext uri="{FF2B5EF4-FFF2-40B4-BE49-F238E27FC236}">
              <a16:creationId xmlns:a16="http://schemas.microsoft.com/office/drawing/2014/main" id="{00000000-0008-0000-0100-0000AE010000}"/>
            </a:ext>
          </a:extLst>
        </xdr:cNvPr>
        <xdr:cNvSpPr/>
      </xdr:nvSpPr>
      <xdr:spPr>
        <a:xfrm>
          <a:off x="9278815" y="11158610"/>
          <a:ext cx="438549" cy="448620"/>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28</xdr:col>
      <xdr:colOff>109770</xdr:colOff>
      <xdr:row>63</xdr:row>
      <xdr:rowOff>99112</xdr:rowOff>
    </xdr:from>
    <xdr:to>
      <xdr:col>30</xdr:col>
      <xdr:colOff>167319</xdr:colOff>
      <xdr:row>65</xdr:row>
      <xdr:rowOff>183304</xdr:rowOff>
    </xdr:to>
    <xdr:sp macro="" textlink="">
      <xdr:nvSpPr>
        <xdr:cNvPr id="431" name="Oval 430">
          <a:extLst>
            <a:ext uri="{FF2B5EF4-FFF2-40B4-BE49-F238E27FC236}">
              <a16:creationId xmlns:a16="http://schemas.microsoft.com/office/drawing/2014/main" id="{00000000-0008-0000-0100-0000AF010000}"/>
            </a:ext>
          </a:extLst>
        </xdr:cNvPr>
        <xdr:cNvSpPr/>
      </xdr:nvSpPr>
      <xdr:spPr>
        <a:xfrm>
          <a:off x="8377470" y="11140492"/>
          <a:ext cx="438549" cy="449952"/>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24</xdr:col>
      <xdr:colOff>607468</xdr:colOff>
      <xdr:row>48</xdr:row>
      <xdr:rowOff>10657</xdr:rowOff>
    </xdr:from>
    <xdr:to>
      <xdr:col>27</xdr:col>
      <xdr:colOff>57548</xdr:colOff>
      <xdr:row>50</xdr:row>
      <xdr:rowOff>94850</xdr:rowOff>
    </xdr:to>
    <xdr:sp macro="" textlink="">
      <xdr:nvSpPr>
        <xdr:cNvPr id="432" name="Oval 431">
          <a:extLst>
            <a:ext uri="{FF2B5EF4-FFF2-40B4-BE49-F238E27FC236}">
              <a16:creationId xmlns:a16="http://schemas.microsoft.com/office/drawing/2014/main" id="{00000000-0008-0000-0100-0000B0010000}"/>
            </a:ext>
          </a:extLst>
        </xdr:cNvPr>
        <xdr:cNvSpPr/>
      </xdr:nvSpPr>
      <xdr:spPr>
        <a:xfrm>
          <a:off x="7694068" y="8293597"/>
          <a:ext cx="440680" cy="449953"/>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27</xdr:col>
      <xdr:colOff>69273</xdr:colOff>
      <xdr:row>47</xdr:row>
      <xdr:rowOff>186503</xdr:rowOff>
    </xdr:from>
    <xdr:to>
      <xdr:col>29</xdr:col>
      <xdr:colOff>126822</xdr:colOff>
      <xdr:row>50</xdr:row>
      <xdr:rowOff>78863</xdr:rowOff>
    </xdr:to>
    <xdr:sp macro="" textlink="">
      <xdr:nvSpPr>
        <xdr:cNvPr id="433" name="Oval 432">
          <a:extLst>
            <a:ext uri="{FF2B5EF4-FFF2-40B4-BE49-F238E27FC236}">
              <a16:creationId xmlns:a16="http://schemas.microsoft.com/office/drawing/2014/main" id="{00000000-0008-0000-0100-0000B1010000}"/>
            </a:ext>
          </a:extLst>
        </xdr:cNvPr>
        <xdr:cNvSpPr/>
      </xdr:nvSpPr>
      <xdr:spPr>
        <a:xfrm>
          <a:off x="8146473" y="8278943"/>
          <a:ext cx="438549" cy="448620"/>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29</xdr:col>
      <xdr:colOff>152401</xdr:colOff>
      <xdr:row>48</xdr:row>
      <xdr:rowOff>3195</xdr:rowOff>
    </xdr:from>
    <xdr:to>
      <xdr:col>32</xdr:col>
      <xdr:colOff>18117</xdr:colOff>
      <xdr:row>50</xdr:row>
      <xdr:rowOff>87388</xdr:rowOff>
    </xdr:to>
    <xdr:sp macro="" textlink="">
      <xdr:nvSpPr>
        <xdr:cNvPr id="434" name="Oval 433">
          <a:extLst>
            <a:ext uri="{FF2B5EF4-FFF2-40B4-BE49-F238E27FC236}">
              <a16:creationId xmlns:a16="http://schemas.microsoft.com/office/drawing/2014/main" id="{00000000-0008-0000-0100-0000B2010000}"/>
            </a:ext>
          </a:extLst>
        </xdr:cNvPr>
        <xdr:cNvSpPr/>
      </xdr:nvSpPr>
      <xdr:spPr>
        <a:xfrm>
          <a:off x="8610601" y="8286135"/>
          <a:ext cx="437216" cy="449953"/>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32</xdr:col>
      <xdr:colOff>70338</xdr:colOff>
      <xdr:row>47</xdr:row>
      <xdr:rowOff>187568</xdr:rowOff>
    </xdr:from>
    <xdr:to>
      <xdr:col>34</xdr:col>
      <xdr:colOff>127887</xdr:colOff>
      <xdr:row>50</xdr:row>
      <xdr:rowOff>79928</xdr:rowOff>
    </xdr:to>
    <xdr:sp macro="" textlink="">
      <xdr:nvSpPr>
        <xdr:cNvPr id="435" name="Oval 434">
          <a:extLst>
            <a:ext uri="{FF2B5EF4-FFF2-40B4-BE49-F238E27FC236}">
              <a16:creationId xmlns:a16="http://schemas.microsoft.com/office/drawing/2014/main" id="{00000000-0008-0000-0100-0000B3010000}"/>
            </a:ext>
          </a:extLst>
        </xdr:cNvPr>
        <xdr:cNvSpPr/>
      </xdr:nvSpPr>
      <xdr:spPr>
        <a:xfrm>
          <a:off x="9100038" y="8280008"/>
          <a:ext cx="438549" cy="448620"/>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34</xdr:col>
      <xdr:colOff>142810</xdr:colOff>
      <xdr:row>47</xdr:row>
      <xdr:rowOff>180108</xdr:rowOff>
    </xdr:from>
    <xdr:to>
      <xdr:col>37</xdr:col>
      <xdr:colOff>8526</xdr:colOff>
      <xdr:row>50</xdr:row>
      <xdr:rowOff>72468</xdr:rowOff>
    </xdr:to>
    <xdr:sp macro="" textlink="">
      <xdr:nvSpPr>
        <xdr:cNvPr id="436" name="Oval 435">
          <a:extLst>
            <a:ext uri="{FF2B5EF4-FFF2-40B4-BE49-F238E27FC236}">
              <a16:creationId xmlns:a16="http://schemas.microsoft.com/office/drawing/2014/main" id="{00000000-0008-0000-0100-0000B4010000}"/>
            </a:ext>
          </a:extLst>
        </xdr:cNvPr>
        <xdr:cNvSpPr/>
      </xdr:nvSpPr>
      <xdr:spPr>
        <a:xfrm>
          <a:off x="9553510" y="8272548"/>
          <a:ext cx="437216" cy="448620"/>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37</xdr:col>
      <xdr:colOff>28775</xdr:colOff>
      <xdr:row>48</xdr:row>
      <xdr:rowOff>7458</xdr:rowOff>
    </xdr:from>
    <xdr:to>
      <xdr:col>39</xdr:col>
      <xdr:colOff>86324</xdr:colOff>
      <xdr:row>50</xdr:row>
      <xdr:rowOff>91651</xdr:rowOff>
    </xdr:to>
    <xdr:sp macro="" textlink="">
      <xdr:nvSpPr>
        <xdr:cNvPr id="437" name="Oval 436">
          <a:extLst>
            <a:ext uri="{FF2B5EF4-FFF2-40B4-BE49-F238E27FC236}">
              <a16:creationId xmlns:a16="http://schemas.microsoft.com/office/drawing/2014/main" id="{00000000-0008-0000-0100-0000B5010000}"/>
            </a:ext>
          </a:extLst>
        </xdr:cNvPr>
        <xdr:cNvSpPr/>
      </xdr:nvSpPr>
      <xdr:spPr>
        <a:xfrm>
          <a:off x="10010975" y="8290398"/>
          <a:ext cx="438549" cy="449953"/>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40</xdr:col>
      <xdr:colOff>2</xdr:colOff>
      <xdr:row>48</xdr:row>
      <xdr:rowOff>5327</xdr:rowOff>
    </xdr:from>
    <xdr:to>
      <xdr:col>42</xdr:col>
      <xdr:colOff>57551</xdr:colOff>
      <xdr:row>50</xdr:row>
      <xdr:rowOff>89520</xdr:rowOff>
    </xdr:to>
    <xdr:sp macro="" textlink="">
      <xdr:nvSpPr>
        <xdr:cNvPr id="438" name="Oval 437">
          <a:extLst>
            <a:ext uri="{FF2B5EF4-FFF2-40B4-BE49-F238E27FC236}">
              <a16:creationId xmlns:a16="http://schemas.microsoft.com/office/drawing/2014/main" id="{00000000-0008-0000-0100-0000B6010000}"/>
            </a:ext>
          </a:extLst>
        </xdr:cNvPr>
        <xdr:cNvSpPr/>
      </xdr:nvSpPr>
      <xdr:spPr>
        <a:xfrm>
          <a:off x="10553702" y="8288267"/>
          <a:ext cx="438549" cy="449953"/>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26</xdr:col>
      <xdr:colOff>45827</xdr:colOff>
      <xdr:row>50</xdr:row>
      <xdr:rowOff>29840</xdr:rowOff>
    </xdr:from>
    <xdr:to>
      <xdr:col>28</xdr:col>
      <xdr:colOff>103376</xdr:colOff>
      <xdr:row>52</xdr:row>
      <xdr:rowOff>114032</xdr:rowOff>
    </xdr:to>
    <xdr:sp macro="" textlink="">
      <xdr:nvSpPr>
        <xdr:cNvPr id="439" name="Oval 438">
          <a:extLst>
            <a:ext uri="{FF2B5EF4-FFF2-40B4-BE49-F238E27FC236}">
              <a16:creationId xmlns:a16="http://schemas.microsoft.com/office/drawing/2014/main" id="{00000000-0008-0000-0100-0000B7010000}"/>
            </a:ext>
          </a:extLst>
        </xdr:cNvPr>
        <xdr:cNvSpPr/>
      </xdr:nvSpPr>
      <xdr:spPr>
        <a:xfrm>
          <a:off x="7932527" y="8678540"/>
          <a:ext cx="438549" cy="449952"/>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33</xdr:col>
      <xdr:colOff>86324</xdr:colOff>
      <xdr:row>50</xdr:row>
      <xdr:rowOff>49023</xdr:rowOff>
    </xdr:from>
    <xdr:to>
      <xdr:col>35</xdr:col>
      <xdr:colOff>143873</xdr:colOff>
      <xdr:row>52</xdr:row>
      <xdr:rowOff>133215</xdr:rowOff>
    </xdr:to>
    <xdr:sp macro="" textlink="">
      <xdr:nvSpPr>
        <xdr:cNvPr id="440" name="Oval 439">
          <a:extLst>
            <a:ext uri="{FF2B5EF4-FFF2-40B4-BE49-F238E27FC236}">
              <a16:creationId xmlns:a16="http://schemas.microsoft.com/office/drawing/2014/main" id="{00000000-0008-0000-0100-0000B8010000}"/>
            </a:ext>
          </a:extLst>
        </xdr:cNvPr>
        <xdr:cNvSpPr/>
      </xdr:nvSpPr>
      <xdr:spPr>
        <a:xfrm>
          <a:off x="9306524" y="8697723"/>
          <a:ext cx="438549" cy="449952"/>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31</xdr:col>
      <xdr:colOff>4264</xdr:colOff>
      <xdr:row>50</xdr:row>
      <xdr:rowOff>20249</xdr:rowOff>
    </xdr:from>
    <xdr:to>
      <xdr:col>33</xdr:col>
      <xdr:colOff>61813</xdr:colOff>
      <xdr:row>52</xdr:row>
      <xdr:rowOff>104441</xdr:rowOff>
    </xdr:to>
    <xdr:sp macro="" textlink="">
      <xdr:nvSpPr>
        <xdr:cNvPr id="441" name="Oval 440">
          <a:extLst>
            <a:ext uri="{FF2B5EF4-FFF2-40B4-BE49-F238E27FC236}">
              <a16:creationId xmlns:a16="http://schemas.microsoft.com/office/drawing/2014/main" id="{00000000-0008-0000-0100-0000B9010000}"/>
            </a:ext>
          </a:extLst>
        </xdr:cNvPr>
        <xdr:cNvSpPr/>
      </xdr:nvSpPr>
      <xdr:spPr>
        <a:xfrm>
          <a:off x="8843464" y="8668949"/>
          <a:ext cx="438549" cy="449952"/>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33</xdr:col>
      <xdr:colOff>66076</xdr:colOff>
      <xdr:row>54</xdr:row>
      <xdr:rowOff>140677</xdr:rowOff>
    </xdr:from>
    <xdr:to>
      <xdr:col>35</xdr:col>
      <xdr:colOff>123625</xdr:colOff>
      <xdr:row>57</xdr:row>
      <xdr:rowOff>43694</xdr:rowOff>
    </xdr:to>
    <xdr:sp macro="" textlink="">
      <xdr:nvSpPr>
        <xdr:cNvPr id="442" name="Oval 441">
          <a:extLst>
            <a:ext uri="{FF2B5EF4-FFF2-40B4-BE49-F238E27FC236}">
              <a16:creationId xmlns:a16="http://schemas.microsoft.com/office/drawing/2014/main" id="{00000000-0008-0000-0100-0000BA010000}"/>
            </a:ext>
          </a:extLst>
        </xdr:cNvPr>
        <xdr:cNvSpPr/>
      </xdr:nvSpPr>
      <xdr:spPr>
        <a:xfrm>
          <a:off x="9286276" y="9520897"/>
          <a:ext cx="438549" cy="466897"/>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35</xdr:col>
      <xdr:colOff>165190</xdr:colOff>
      <xdr:row>50</xdr:row>
      <xdr:rowOff>47959</xdr:rowOff>
    </xdr:from>
    <xdr:to>
      <xdr:col>38</xdr:col>
      <xdr:colOff>30906</xdr:colOff>
      <xdr:row>52</xdr:row>
      <xdr:rowOff>132151</xdr:rowOff>
    </xdr:to>
    <xdr:sp macro="" textlink="">
      <xdr:nvSpPr>
        <xdr:cNvPr id="443" name="Oval 442">
          <a:extLst>
            <a:ext uri="{FF2B5EF4-FFF2-40B4-BE49-F238E27FC236}">
              <a16:creationId xmlns:a16="http://schemas.microsoft.com/office/drawing/2014/main" id="{00000000-0008-0000-0100-0000BB010000}"/>
            </a:ext>
          </a:extLst>
        </xdr:cNvPr>
        <xdr:cNvSpPr/>
      </xdr:nvSpPr>
      <xdr:spPr>
        <a:xfrm>
          <a:off x="9766390" y="8696659"/>
          <a:ext cx="437216" cy="449952"/>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38</xdr:col>
      <xdr:colOff>67141</xdr:colOff>
      <xdr:row>50</xdr:row>
      <xdr:rowOff>29841</xdr:rowOff>
    </xdr:from>
    <xdr:to>
      <xdr:col>40</xdr:col>
      <xdr:colOff>124690</xdr:colOff>
      <xdr:row>52</xdr:row>
      <xdr:rowOff>114033</xdr:rowOff>
    </xdr:to>
    <xdr:sp macro="" textlink="">
      <xdr:nvSpPr>
        <xdr:cNvPr id="444" name="Oval 443">
          <a:extLst>
            <a:ext uri="{FF2B5EF4-FFF2-40B4-BE49-F238E27FC236}">
              <a16:creationId xmlns:a16="http://schemas.microsoft.com/office/drawing/2014/main" id="{00000000-0008-0000-0100-0000BC010000}"/>
            </a:ext>
          </a:extLst>
        </xdr:cNvPr>
        <xdr:cNvSpPr/>
      </xdr:nvSpPr>
      <xdr:spPr>
        <a:xfrm>
          <a:off x="10239841" y="8678541"/>
          <a:ext cx="438549" cy="449952"/>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40</xdr:col>
      <xdr:colOff>118298</xdr:colOff>
      <xdr:row>50</xdr:row>
      <xdr:rowOff>80996</xdr:rowOff>
    </xdr:from>
    <xdr:to>
      <xdr:col>42</xdr:col>
      <xdr:colOff>175847</xdr:colOff>
      <xdr:row>52</xdr:row>
      <xdr:rowOff>165188</xdr:rowOff>
    </xdr:to>
    <xdr:sp macro="" textlink="">
      <xdr:nvSpPr>
        <xdr:cNvPr id="445" name="Oval 444">
          <a:extLst>
            <a:ext uri="{FF2B5EF4-FFF2-40B4-BE49-F238E27FC236}">
              <a16:creationId xmlns:a16="http://schemas.microsoft.com/office/drawing/2014/main" id="{00000000-0008-0000-0100-0000BD010000}"/>
            </a:ext>
          </a:extLst>
        </xdr:cNvPr>
        <xdr:cNvSpPr/>
      </xdr:nvSpPr>
      <xdr:spPr>
        <a:xfrm>
          <a:off x="10671998" y="8729696"/>
          <a:ext cx="438549" cy="449952"/>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25</xdr:col>
      <xdr:colOff>184370</xdr:colOff>
      <xdr:row>54</xdr:row>
      <xdr:rowOff>99114</xdr:rowOff>
    </xdr:from>
    <xdr:to>
      <xdr:col>28</xdr:col>
      <xdr:colOff>50087</xdr:colOff>
      <xdr:row>57</xdr:row>
      <xdr:rowOff>2131</xdr:rowOff>
    </xdr:to>
    <xdr:sp macro="" textlink="">
      <xdr:nvSpPr>
        <xdr:cNvPr id="451" name="Oval 450">
          <a:extLst>
            <a:ext uri="{FF2B5EF4-FFF2-40B4-BE49-F238E27FC236}">
              <a16:creationId xmlns:a16="http://schemas.microsoft.com/office/drawing/2014/main" id="{00000000-0008-0000-0100-0000C3010000}"/>
            </a:ext>
          </a:extLst>
        </xdr:cNvPr>
        <xdr:cNvSpPr/>
      </xdr:nvSpPr>
      <xdr:spPr>
        <a:xfrm>
          <a:off x="7880570" y="9479334"/>
          <a:ext cx="437217" cy="466897"/>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28</xdr:col>
      <xdr:colOff>93784</xdr:colOff>
      <xdr:row>54</xdr:row>
      <xdr:rowOff>125756</xdr:rowOff>
    </xdr:from>
    <xdr:to>
      <xdr:col>30</xdr:col>
      <xdr:colOff>151333</xdr:colOff>
      <xdr:row>57</xdr:row>
      <xdr:rowOff>28773</xdr:rowOff>
    </xdr:to>
    <xdr:sp macro="" textlink="">
      <xdr:nvSpPr>
        <xdr:cNvPr id="452" name="Oval 451">
          <a:extLst>
            <a:ext uri="{FF2B5EF4-FFF2-40B4-BE49-F238E27FC236}">
              <a16:creationId xmlns:a16="http://schemas.microsoft.com/office/drawing/2014/main" id="{00000000-0008-0000-0100-0000C4010000}"/>
            </a:ext>
          </a:extLst>
        </xdr:cNvPr>
        <xdr:cNvSpPr/>
      </xdr:nvSpPr>
      <xdr:spPr>
        <a:xfrm>
          <a:off x="8361484" y="9505976"/>
          <a:ext cx="438549" cy="466897"/>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29</xdr:col>
      <xdr:colOff>144939</xdr:colOff>
      <xdr:row>56</xdr:row>
      <xdr:rowOff>166252</xdr:rowOff>
    </xdr:from>
    <xdr:to>
      <xdr:col>32</xdr:col>
      <xdr:colOff>10655</xdr:colOff>
      <xdr:row>59</xdr:row>
      <xdr:rowOff>69269</xdr:rowOff>
    </xdr:to>
    <xdr:sp macro="" textlink="">
      <xdr:nvSpPr>
        <xdr:cNvPr id="453" name="Oval 452">
          <a:extLst>
            <a:ext uri="{FF2B5EF4-FFF2-40B4-BE49-F238E27FC236}">
              <a16:creationId xmlns:a16="http://schemas.microsoft.com/office/drawing/2014/main" id="{00000000-0008-0000-0100-0000C5010000}"/>
            </a:ext>
          </a:extLst>
        </xdr:cNvPr>
        <xdr:cNvSpPr/>
      </xdr:nvSpPr>
      <xdr:spPr>
        <a:xfrm>
          <a:off x="8603139" y="9912232"/>
          <a:ext cx="437216" cy="466897"/>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39</xdr:col>
      <xdr:colOff>93785</xdr:colOff>
      <xdr:row>52</xdr:row>
      <xdr:rowOff>120426</xdr:rowOff>
    </xdr:from>
    <xdr:to>
      <xdr:col>41</xdr:col>
      <xdr:colOff>151334</xdr:colOff>
      <xdr:row>55</xdr:row>
      <xdr:rowOff>23444</xdr:rowOff>
    </xdr:to>
    <xdr:sp macro="" textlink="">
      <xdr:nvSpPr>
        <xdr:cNvPr id="457" name="Oval 456">
          <a:extLst>
            <a:ext uri="{FF2B5EF4-FFF2-40B4-BE49-F238E27FC236}">
              <a16:creationId xmlns:a16="http://schemas.microsoft.com/office/drawing/2014/main" id="{00000000-0008-0000-0100-0000C9010000}"/>
            </a:ext>
          </a:extLst>
        </xdr:cNvPr>
        <xdr:cNvSpPr/>
      </xdr:nvSpPr>
      <xdr:spPr>
        <a:xfrm>
          <a:off x="10456985" y="9134886"/>
          <a:ext cx="438549" cy="451658"/>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25</xdr:col>
      <xdr:colOff>17052</xdr:colOff>
      <xdr:row>56</xdr:row>
      <xdr:rowOff>155597</xdr:rowOff>
    </xdr:from>
    <xdr:to>
      <xdr:col>27</xdr:col>
      <xdr:colOff>74601</xdr:colOff>
      <xdr:row>59</xdr:row>
      <xdr:rowOff>58614</xdr:rowOff>
    </xdr:to>
    <xdr:sp macro="" textlink="">
      <xdr:nvSpPr>
        <xdr:cNvPr id="458" name="Oval 457">
          <a:extLst>
            <a:ext uri="{FF2B5EF4-FFF2-40B4-BE49-F238E27FC236}">
              <a16:creationId xmlns:a16="http://schemas.microsoft.com/office/drawing/2014/main" id="{00000000-0008-0000-0100-0000CA010000}"/>
            </a:ext>
          </a:extLst>
        </xdr:cNvPr>
        <xdr:cNvSpPr/>
      </xdr:nvSpPr>
      <xdr:spPr>
        <a:xfrm>
          <a:off x="7713252" y="9901577"/>
          <a:ext cx="438549" cy="466897"/>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27</xdr:col>
      <xdr:colOff>78864</xdr:colOff>
      <xdr:row>56</xdr:row>
      <xdr:rowOff>164121</xdr:rowOff>
    </xdr:from>
    <xdr:to>
      <xdr:col>29</xdr:col>
      <xdr:colOff>136413</xdr:colOff>
      <xdr:row>59</xdr:row>
      <xdr:rowOff>67138</xdr:rowOff>
    </xdr:to>
    <xdr:sp macro="" textlink="">
      <xdr:nvSpPr>
        <xdr:cNvPr id="459" name="Oval 458">
          <a:extLst>
            <a:ext uri="{FF2B5EF4-FFF2-40B4-BE49-F238E27FC236}">
              <a16:creationId xmlns:a16="http://schemas.microsoft.com/office/drawing/2014/main" id="{00000000-0008-0000-0100-0000CB010000}"/>
            </a:ext>
          </a:extLst>
        </xdr:cNvPr>
        <xdr:cNvSpPr/>
      </xdr:nvSpPr>
      <xdr:spPr>
        <a:xfrm>
          <a:off x="8156064" y="9910101"/>
          <a:ext cx="438549" cy="466897"/>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32</xdr:col>
      <xdr:colOff>12788</xdr:colOff>
      <xdr:row>57</xdr:row>
      <xdr:rowOff>18118</xdr:rowOff>
    </xdr:from>
    <xdr:to>
      <xdr:col>34</xdr:col>
      <xdr:colOff>70337</xdr:colOff>
      <xdr:row>59</xdr:row>
      <xdr:rowOff>102310</xdr:rowOff>
    </xdr:to>
    <xdr:sp macro="" textlink="">
      <xdr:nvSpPr>
        <xdr:cNvPr id="460" name="Oval 459">
          <a:extLst>
            <a:ext uri="{FF2B5EF4-FFF2-40B4-BE49-F238E27FC236}">
              <a16:creationId xmlns:a16="http://schemas.microsoft.com/office/drawing/2014/main" id="{00000000-0008-0000-0100-0000CC010000}"/>
            </a:ext>
          </a:extLst>
        </xdr:cNvPr>
        <xdr:cNvSpPr/>
      </xdr:nvSpPr>
      <xdr:spPr>
        <a:xfrm>
          <a:off x="9042488" y="9962218"/>
          <a:ext cx="438549" cy="449952"/>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30</xdr:col>
      <xdr:colOff>181175</xdr:colOff>
      <xdr:row>54</xdr:row>
      <xdr:rowOff>122560</xdr:rowOff>
    </xdr:from>
    <xdr:to>
      <xdr:col>33</xdr:col>
      <xdr:colOff>46891</xdr:colOff>
      <xdr:row>57</xdr:row>
      <xdr:rowOff>25577</xdr:rowOff>
    </xdr:to>
    <xdr:sp macro="" textlink="">
      <xdr:nvSpPr>
        <xdr:cNvPr id="461" name="Oval 460">
          <a:extLst>
            <a:ext uri="{FF2B5EF4-FFF2-40B4-BE49-F238E27FC236}">
              <a16:creationId xmlns:a16="http://schemas.microsoft.com/office/drawing/2014/main" id="{00000000-0008-0000-0100-0000CD010000}"/>
            </a:ext>
          </a:extLst>
        </xdr:cNvPr>
        <xdr:cNvSpPr/>
      </xdr:nvSpPr>
      <xdr:spPr>
        <a:xfrm>
          <a:off x="8829875" y="9502780"/>
          <a:ext cx="437216" cy="466897"/>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34</xdr:col>
      <xdr:colOff>93785</xdr:colOff>
      <xdr:row>56</xdr:row>
      <xdr:rowOff>157727</xdr:rowOff>
    </xdr:from>
    <xdr:to>
      <xdr:col>36</xdr:col>
      <xdr:colOff>151334</xdr:colOff>
      <xdr:row>59</xdr:row>
      <xdr:rowOff>60744</xdr:rowOff>
    </xdr:to>
    <xdr:sp macro="" textlink="">
      <xdr:nvSpPr>
        <xdr:cNvPr id="462" name="Oval 461">
          <a:extLst>
            <a:ext uri="{FF2B5EF4-FFF2-40B4-BE49-F238E27FC236}">
              <a16:creationId xmlns:a16="http://schemas.microsoft.com/office/drawing/2014/main" id="{00000000-0008-0000-0100-0000CE010000}"/>
            </a:ext>
          </a:extLst>
        </xdr:cNvPr>
        <xdr:cNvSpPr/>
      </xdr:nvSpPr>
      <xdr:spPr>
        <a:xfrm>
          <a:off x="9504485" y="9903707"/>
          <a:ext cx="438549" cy="466897"/>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35</xdr:col>
      <xdr:colOff>174780</xdr:colOff>
      <xdr:row>59</xdr:row>
      <xdr:rowOff>4264</xdr:rowOff>
    </xdr:from>
    <xdr:to>
      <xdr:col>38</xdr:col>
      <xdr:colOff>40496</xdr:colOff>
      <xdr:row>61</xdr:row>
      <xdr:rowOff>88457</xdr:rowOff>
    </xdr:to>
    <xdr:sp macro="" textlink="">
      <xdr:nvSpPr>
        <xdr:cNvPr id="464" name="Oval 463">
          <a:extLst>
            <a:ext uri="{FF2B5EF4-FFF2-40B4-BE49-F238E27FC236}">
              <a16:creationId xmlns:a16="http://schemas.microsoft.com/office/drawing/2014/main" id="{00000000-0008-0000-0100-0000D0010000}"/>
            </a:ext>
          </a:extLst>
        </xdr:cNvPr>
        <xdr:cNvSpPr/>
      </xdr:nvSpPr>
      <xdr:spPr>
        <a:xfrm>
          <a:off x="9775980" y="10314124"/>
          <a:ext cx="437216" cy="449953"/>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28</xdr:col>
      <xdr:colOff>143875</xdr:colOff>
      <xdr:row>59</xdr:row>
      <xdr:rowOff>26642</xdr:rowOff>
    </xdr:from>
    <xdr:to>
      <xdr:col>31</xdr:col>
      <xdr:colOff>9591</xdr:colOff>
      <xdr:row>61</xdr:row>
      <xdr:rowOff>110835</xdr:rowOff>
    </xdr:to>
    <xdr:sp macro="" textlink="">
      <xdr:nvSpPr>
        <xdr:cNvPr id="465" name="Oval 464">
          <a:extLst>
            <a:ext uri="{FF2B5EF4-FFF2-40B4-BE49-F238E27FC236}">
              <a16:creationId xmlns:a16="http://schemas.microsoft.com/office/drawing/2014/main" id="{00000000-0008-0000-0100-0000D1010000}"/>
            </a:ext>
          </a:extLst>
        </xdr:cNvPr>
        <xdr:cNvSpPr/>
      </xdr:nvSpPr>
      <xdr:spPr>
        <a:xfrm>
          <a:off x="8411575" y="10336502"/>
          <a:ext cx="437216" cy="449953"/>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32</xdr:col>
      <xdr:colOff>67142</xdr:colOff>
      <xdr:row>61</xdr:row>
      <xdr:rowOff>72470</xdr:rowOff>
    </xdr:from>
    <xdr:to>
      <xdr:col>34</xdr:col>
      <xdr:colOff>124691</xdr:colOff>
      <xdr:row>63</xdr:row>
      <xdr:rowOff>156662</xdr:rowOff>
    </xdr:to>
    <xdr:sp macro="" textlink="">
      <xdr:nvSpPr>
        <xdr:cNvPr id="466" name="Oval 465">
          <a:extLst>
            <a:ext uri="{FF2B5EF4-FFF2-40B4-BE49-F238E27FC236}">
              <a16:creationId xmlns:a16="http://schemas.microsoft.com/office/drawing/2014/main" id="{00000000-0008-0000-0100-0000D2010000}"/>
            </a:ext>
          </a:extLst>
        </xdr:cNvPr>
        <xdr:cNvSpPr/>
      </xdr:nvSpPr>
      <xdr:spPr>
        <a:xfrm>
          <a:off x="9096842" y="10748090"/>
          <a:ext cx="438549" cy="449952"/>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33</xdr:col>
      <xdr:colOff>70339</xdr:colOff>
      <xdr:row>59</xdr:row>
      <xdr:rowOff>22378</xdr:rowOff>
    </xdr:from>
    <xdr:to>
      <xdr:col>35</xdr:col>
      <xdr:colOff>127888</xdr:colOff>
      <xdr:row>61</xdr:row>
      <xdr:rowOff>106571</xdr:rowOff>
    </xdr:to>
    <xdr:sp macro="" textlink="">
      <xdr:nvSpPr>
        <xdr:cNvPr id="467" name="Oval 466">
          <a:extLst>
            <a:ext uri="{FF2B5EF4-FFF2-40B4-BE49-F238E27FC236}">
              <a16:creationId xmlns:a16="http://schemas.microsoft.com/office/drawing/2014/main" id="{00000000-0008-0000-0100-0000D3010000}"/>
            </a:ext>
          </a:extLst>
        </xdr:cNvPr>
        <xdr:cNvSpPr/>
      </xdr:nvSpPr>
      <xdr:spPr>
        <a:xfrm>
          <a:off x="9290539" y="10332238"/>
          <a:ext cx="438549" cy="449953"/>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36</xdr:col>
      <xdr:colOff>164124</xdr:colOff>
      <xdr:row>56</xdr:row>
      <xdr:rowOff>132149</xdr:rowOff>
    </xdr:from>
    <xdr:to>
      <xdr:col>39</xdr:col>
      <xdr:colOff>29840</xdr:colOff>
      <xdr:row>59</xdr:row>
      <xdr:rowOff>35166</xdr:rowOff>
    </xdr:to>
    <xdr:sp macro="" textlink="">
      <xdr:nvSpPr>
        <xdr:cNvPr id="468" name="Oval 467">
          <a:extLst>
            <a:ext uri="{FF2B5EF4-FFF2-40B4-BE49-F238E27FC236}">
              <a16:creationId xmlns:a16="http://schemas.microsoft.com/office/drawing/2014/main" id="{00000000-0008-0000-0100-0000D4010000}"/>
            </a:ext>
          </a:extLst>
        </xdr:cNvPr>
        <xdr:cNvSpPr/>
      </xdr:nvSpPr>
      <xdr:spPr>
        <a:xfrm>
          <a:off x="9955824" y="9878129"/>
          <a:ext cx="437216" cy="466897"/>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24</xdr:col>
      <xdr:colOff>603205</xdr:colOff>
      <xdr:row>61</xdr:row>
      <xdr:rowOff>54353</xdr:rowOff>
    </xdr:from>
    <xdr:to>
      <xdr:col>27</xdr:col>
      <xdr:colOff>53285</xdr:colOff>
      <xdr:row>63</xdr:row>
      <xdr:rowOff>138545</xdr:rowOff>
    </xdr:to>
    <xdr:sp macro="" textlink="">
      <xdr:nvSpPr>
        <xdr:cNvPr id="469" name="Oval 468">
          <a:extLst>
            <a:ext uri="{FF2B5EF4-FFF2-40B4-BE49-F238E27FC236}">
              <a16:creationId xmlns:a16="http://schemas.microsoft.com/office/drawing/2014/main" id="{00000000-0008-0000-0100-0000D5010000}"/>
            </a:ext>
          </a:extLst>
        </xdr:cNvPr>
        <xdr:cNvSpPr/>
      </xdr:nvSpPr>
      <xdr:spPr>
        <a:xfrm>
          <a:off x="7689805" y="10729973"/>
          <a:ext cx="440680" cy="449952"/>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27</xdr:col>
      <xdr:colOff>75667</xdr:colOff>
      <xdr:row>61</xdr:row>
      <xdr:rowOff>33036</xdr:rowOff>
    </xdr:from>
    <xdr:to>
      <xdr:col>29</xdr:col>
      <xdr:colOff>133216</xdr:colOff>
      <xdr:row>63</xdr:row>
      <xdr:rowOff>117228</xdr:rowOff>
    </xdr:to>
    <xdr:sp macro="" textlink="">
      <xdr:nvSpPr>
        <xdr:cNvPr id="470" name="Oval 469">
          <a:extLst>
            <a:ext uri="{FF2B5EF4-FFF2-40B4-BE49-F238E27FC236}">
              <a16:creationId xmlns:a16="http://schemas.microsoft.com/office/drawing/2014/main" id="{00000000-0008-0000-0100-0000D6010000}"/>
            </a:ext>
          </a:extLst>
        </xdr:cNvPr>
        <xdr:cNvSpPr/>
      </xdr:nvSpPr>
      <xdr:spPr>
        <a:xfrm>
          <a:off x="8152867" y="10708656"/>
          <a:ext cx="438549" cy="449952"/>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38</xdr:col>
      <xdr:colOff>30908</xdr:colOff>
      <xdr:row>63</xdr:row>
      <xdr:rowOff>105505</xdr:rowOff>
    </xdr:from>
    <xdr:to>
      <xdr:col>40</xdr:col>
      <xdr:colOff>88457</xdr:colOff>
      <xdr:row>65</xdr:row>
      <xdr:rowOff>189697</xdr:rowOff>
    </xdr:to>
    <xdr:sp macro="" textlink="">
      <xdr:nvSpPr>
        <xdr:cNvPr id="471" name="Oval 470">
          <a:extLst>
            <a:ext uri="{FF2B5EF4-FFF2-40B4-BE49-F238E27FC236}">
              <a16:creationId xmlns:a16="http://schemas.microsoft.com/office/drawing/2014/main" id="{00000000-0008-0000-0100-0000D7010000}"/>
            </a:ext>
          </a:extLst>
        </xdr:cNvPr>
        <xdr:cNvSpPr/>
      </xdr:nvSpPr>
      <xdr:spPr>
        <a:xfrm>
          <a:off x="10203608" y="11146885"/>
          <a:ext cx="438549" cy="449952"/>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31</xdr:col>
      <xdr:colOff>7460</xdr:colOff>
      <xdr:row>59</xdr:row>
      <xdr:rowOff>44759</xdr:rowOff>
    </xdr:from>
    <xdr:to>
      <xdr:col>33</xdr:col>
      <xdr:colOff>65009</xdr:colOff>
      <xdr:row>61</xdr:row>
      <xdr:rowOff>128952</xdr:rowOff>
    </xdr:to>
    <xdr:sp macro="" textlink="">
      <xdr:nvSpPr>
        <xdr:cNvPr id="472" name="Oval 471">
          <a:extLst>
            <a:ext uri="{FF2B5EF4-FFF2-40B4-BE49-F238E27FC236}">
              <a16:creationId xmlns:a16="http://schemas.microsoft.com/office/drawing/2014/main" id="{00000000-0008-0000-0100-0000D8010000}"/>
            </a:ext>
          </a:extLst>
        </xdr:cNvPr>
        <xdr:cNvSpPr/>
      </xdr:nvSpPr>
      <xdr:spPr>
        <a:xfrm>
          <a:off x="8846660" y="10354619"/>
          <a:ext cx="438549" cy="449953"/>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34</xdr:col>
      <xdr:colOff>143874</xdr:colOff>
      <xdr:row>61</xdr:row>
      <xdr:rowOff>15983</xdr:rowOff>
    </xdr:from>
    <xdr:to>
      <xdr:col>37</xdr:col>
      <xdr:colOff>9590</xdr:colOff>
      <xdr:row>63</xdr:row>
      <xdr:rowOff>100175</xdr:rowOff>
    </xdr:to>
    <xdr:sp macro="" textlink="">
      <xdr:nvSpPr>
        <xdr:cNvPr id="473" name="Oval 472">
          <a:extLst>
            <a:ext uri="{FF2B5EF4-FFF2-40B4-BE49-F238E27FC236}">
              <a16:creationId xmlns:a16="http://schemas.microsoft.com/office/drawing/2014/main" id="{00000000-0008-0000-0100-0000D9010000}"/>
            </a:ext>
          </a:extLst>
        </xdr:cNvPr>
        <xdr:cNvSpPr/>
      </xdr:nvSpPr>
      <xdr:spPr>
        <a:xfrm>
          <a:off x="9554574" y="10691603"/>
          <a:ext cx="437216" cy="449952"/>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38</xdr:col>
      <xdr:colOff>45826</xdr:colOff>
      <xdr:row>59</xdr:row>
      <xdr:rowOff>29839</xdr:rowOff>
    </xdr:from>
    <xdr:to>
      <xdr:col>40</xdr:col>
      <xdr:colOff>103375</xdr:colOff>
      <xdr:row>61</xdr:row>
      <xdr:rowOff>114032</xdr:rowOff>
    </xdr:to>
    <xdr:sp macro="" textlink="">
      <xdr:nvSpPr>
        <xdr:cNvPr id="474" name="Oval 473">
          <a:extLst>
            <a:ext uri="{FF2B5EF4-FFF2-40B4-BE49-F238E27FC236}">
              <a16:creationId xmlns:a16="http://schemas.microsoft.com/office/drawing/2014/main" id="{00000000-0008-0000-0100-0000DA010000}"/>
            </a:ext>
          </a:extLst>
        </xdr:cNvPr>
        <xdr:cNvSpPr/>
      </xdr:nvSpPr>
      <xdr:spPr>
        <a:xfrm>
          <a:off x="10218526" y="10339699"/>
          <a:ext cx="438549" cy="449953"/>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39</xdr:col>
      <xdr:colOff>80996</xdr:colOff>
      <xdr:row>57</xdr:row>
      <xdr:rowOff>1064</xdr:rowOff>
    </xdr:from>
    <xdr:to>
      <xdr:col>41</xdr:col>
      <xdr:colOff>138545</xdr:colOff>
      <xdr:row>59</xdr:row>
      <xdr:rowOff>85256</xdr:rowOff>
    </xdr:to>
    <xdr:sp macro="" textlink="">
      <xdr:nvSpPr>
        <xdr:cNvPr id="475" name="Oval 474">
          <a:extLst>
            <a:ext uri="{FF2B5EF4-FFF2-40B4-BE49-F238E27FC236}">
              <a16:creationId xmlns:a16="http://schemas.microsoft.com/office/drawing/2014/main" id="{00000000-0008-0000-0100-0000DB010000}"/>
            </a:ext>
          </a:extLst>
        </xdr:cNvPr>
        <xdr:cNvSpPr/>
      </xdr:nvSpPr>
      <xdr:spPr>
        <a:xfrm>
          <a:off x="10444196" y="9945164"/>
          <a:ext cx="438549" cy="449952"/>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26</xdr:col>
      <xdr:colOff>30906</xdr:colOff>
      <xdr:row>63</xdr:row>
      <xdr:rowOff>78861</xdr:rowOff>
    </xdr:from>
    <xdr:to>
      <xdr:col>28</xdr:col>
      <xdr:colOff>88455</xdr:colOff>
      <xdr:row>65</xdr:row>
      <xdr:rowOff>163053</xdr:rowOff>
    </xdr:to>
    <xdr:sp macro="" textlink="">
      <xdr:nvSpPr>
        <xdr:cNvPr id="476" name="Oval 475">
          <a:extLst>
            <a:ext uri="{FF2B5EF4-FFF2-40B4-BE49-F238E27FC236}">
              <a16:creationId xmlns:a16="http://schemas.microsoft.com/office/drawing/2014/main" id="{00000000-0008-0000-0100-0000DC010000}"/>
            </a:ext>
          </a:extLst>
        </xdr:cNvPr>
        <xdr:cNvSpPr/>
      </xdr:nvSpPr>
      <xdr:spPr>
        <a:xfrm>
          <a:off x="7917606" y="11120241"/>
          <a:ext cx="438549" cy="449952"/>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31</xdr:col>
      <xdr:colOff>12788</xdr:colOff>
      <xdr:row>63</xdr:row>
      <xdr:rowOff>98043</xdr:rowOff>
    </xdr:from>
    <xdr:to>
      <xdr:col>33</xdr:col>
      <xdr:colOff>70337</xdr:colOff>
      <xdr:row>65</xdr:row>
      <xdr:rowOff>182235</xdr:rowOff>
    </xdr:to>
    <xdr:sp macro="" textlink="">
      <xdr:nvSpPr>
        <xdr:cNvPr id="477" name="Oval 476">
          <a:extLst>
            <a:ext uri="{FF2B5EF4-FFF2-40B4-BE49-F238E27FC236}">
              <a16:creationId xmlns:a16="http://schemas.microsoft.com/office/drawing/2014/main" id="{00000000-0008-0000-0100-0000DD010000}"/>
            </a:ext>
          </a:extLst>
        </xdr:cNvPr>
        <xdr:cNvSpPr/>
      </xdr:nvSpPr>
      <xdr:spPr>
        <a:xfrm>
          <a:off x="8851988" y="11139423"/>
          <a:ext cx="438549" cy="449952"/>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35</xdr:col>
      <xdr:colOff>138547</xdr:colOff>
      <xdr:row>63</xdr:row>
      <xdr:rowOff>106572</xdr:rowOff>
    </xdr:from>
    <xdr:to>
      <xdr:col>38</xdr:col>
      <xdr:colOff>4263</xdr:colOff>
      <xdr:row>65</xdr:row>
      <xdr:rowOff>190764</xdr:rowOff>
    </xdr:to>
    <xdr:sp macro="" textlink="">
      <xdr:nvSpPr>
        <xdr:cNvPr id="478" name="Oval 477">
          <a:extLst>
            <a:ext uri="{FF2B5EF4-FFF2-40B4-BE49-F238E27FC236}">
              <a16:creationId xmlns:a16="http://schemas.microsoft.com/office/drawing/2014/main" id="{00000000-0008-0000-0100-0000DE010000}"/>
            </a:ext>
          </a:extLst>
        </xdr:cNvPr>
        <xdr:cNvSpPr/>
      </xdr:nvSpPr>
      <xdr:spPr>
        <a:xfrm>
          <a:off x="9739747" y="11147952"/>
          <a:ext cx="437216" cy="449952"/>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29</xdr:col>
      <xdr:colOff>157729</xdr:colOff>
      <xdr:row>61</xdr:row>
      <xdr:rowOff>67140</xdr:rowOff>
    </xdr:from>
    <xdr:to>
      <xdr:col>32</xdr:col>
      <xdr:colOff>23445</xdr:colOff>
      <xdr:row>63</xdr:row>
      <xdr:rowOff>151332</xdr:rowOff>
    </xdr:to>
    <xdr:sp macro="" textlink="">
      <xdr:nvSpPr>
        <xdr:cNvPr id="479" name="Oval 478">
          <a:extLst>
            <a:ext uri="{FF2B5EF4-FFF2-40B4-BE49-F238E27FC236}">
              <a16:creationId xmlns:a16="http://schemas.microsoft.com/office/drawing/2014/main" id="{00000000-0008-0000-0100-0000DF010000}"/>
            </a:ext>
          </a:extLst>
        </xdr:cNvPr>
        <xdr:cNvSpPr/>
      </xdr:nvSpPr>
      <xdr:spPr>
        <a:xfrm>
          <a:off x="8615929" y="10742760"/>
          <a:ext cx="437216" cy="449952"/>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39</xdr:col>
      <xdr:colOff>75667</xdr:colOff>
      <xdr:row>61</xdr:row>
      <xdr:rowOff>70338</xdr:rowOff>
    </xdr:from>
    <xdr:to>
      <xdr:col>41</xdr:col>
      <xdr:colOff>133216</xdr:colOff>
      <xdr:row>63</xdr:row>
      <xdr:rowOff>154530</xdr:rowOff>
    </xdr:to>
    <xdr:sp macro="" textlink="">
      <xdr:nvSpPr>
        <xdr:cNvPr id="480" name="Oval 479">
          <a:extLst>
            <a:ext uri="{FF2B5EF4-FFF2-40B4-BE49-F238E27FC236}">
              <a16:creationId xmlns:a16="http://schemas.microsoft.com/office/drawing/2014/main" id="{00000000-0008-0000-0100-0000E0010000}"/>
            </a:ext>
          </a:extLst>
        </xdr:cNvPr>
        <xdr:cNvSpPr/>
      </xdr:nvSpPr>
      <xdr:spPr>
        <a:xfrm>
          <a:off x="10438867" y="10745958"/>
          <a:ext cx="438549" cy="449952"/>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40</xdr:col>
      <xdr:colOff>132151</xdr:colOff>
      <xdr:row>63</xdr:row>
      <xdr:rowOff>110835</xdr:rowOff>
    </xdr:from>
    <xdr:to>
      <xdr:col>42</xdr:col>
      <xdr:colOff>189700</xdr:colOff>
      <xdr:row>66</xdr:row>
      <xdr:rowOff>3195</xdr:rowOff>
    </xdr:to>
    <xdr:sp macro="" textlink="">
      <xdr:nvSpPr>
        <xdr:cNvPr id="481" name="Oval 480">
          <a:extLst>
            <a:ext uri="{FF2B5EF4-FFF2-40B4-BE49-F238E27FC236}">
              <a16:creationId xmlns:a16="http://schemas.microsoft.com/office/drawing/2014/main" id="{00000000-0008-0000-0100-0000E1010000}"/>
            </a:ext>
          </a:extLst>
        </xdr:cNvPr>
        <xdr:cNvSpPr/>
      </xdr:nvSpPr>
      <xdr:spPr>
        <a:xfrm>
          <a:off x="10685851" y="11152215"/>
          <a:ext cx="438549" cy="448620"/>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40</xdr:col>
      <xdr:colOff>114035</xdr:colOff>
      <xdr:row>59</xdr:row>
      <xdr:rowOff>34102</xdr:rowOff>
    </xdr:from>
    <xdr:to>
      <xdr:col>42</xdr:col>
      <xdr:colOff>171584</xdr:colOff>
      <xdr:row>61</xdr:row>
      <xdr:rowOff>118295</xdr:rowOff>
    </xdr:to>
    <xdr:sp macro="" textlink="">
      <xdr:nvSpPr>
        <xdr:cNvPr id="482" name="Oval 481">
          <a:extLst>
            <a:ext uri="{FF2B5EF4-FFF2-40B4-BE49-F238E27FC236}">
              <a16:creationId xmlns:a16="http://schemas.microsoft.com/office/drawing/2014/main" id="{00000000-0008-0000-0100-0000E2010000}"/>
            </a:ext>
          </a:extLst>
        </xdr:cNvPr>
        <xdr:cNvSpPr/>
      </xdr:nvSpPr>
      <xdr:spPr>
        <a:xfrm>
          <a:off x="10667735" y="10343962"/>
          <a:ext cx="438549" cy="449953"/>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33</xdr:col>
      <xdr:colOff>58615</xdr:colOff>
      <xdr:row>63</xdr:row>
      <xdr:rowOff>117230</xdr:rowOff>
    </xdr:from>
    <xdr:to>
      <xdr:col>35</xdr:col>
      <xdr:colOff>116164</xdr:colOff>
      <xdr:row>66</xdr:row>
      <xdr:rowOff>9590</xdr:rowOff>
    </xdr:to>
    <xdr:sp macro="" textlink="">
      <xdr:nvSpPr>
        <xdr:cNvPr id="483" name="Oval 482">
          <a:extLst>
            <a:ext uri="{FF2B5EF4-FFF2-40B4-BE49-F238E27FC236}">
              <a16:creationId xmlns:a16="http://schemas.microsoft.com/office/drawing/2014/main" id="{00000000-0008-0000-0100-0000E3010000}"/>
            </a:ext>
          </a:extLst>
        </xdr:cNvPr>
        <xdr:cNvSpPr/>
      </xdr:nvSpPr>
      <xdr:spPr>
        <a:xfrm>
          <a:off x="9278815" y="11158610"/>
          <a:ext cx="438549" cy="448620"/>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28</xdr:col>
      <xdr:colOff>109770</xdr:colOff>
      <xdr:row>63</xdr:row>
      <xdr:rowOff>99112</xdr:rowOff>
    </xdr:from>
    <xdr:to>
      <xdr:col>30</xdr:col>
      <xdr:colOff>167319</xdr:colOff>
      <xdr:row>65</xdr:row>
      <xdr:rowOff>183304</xdr:rowOff>
    </xdr:to>
    <xdr:sp macro="" textlink="">
      <xdr:nvSpPr>
        <xdr:cNvPr id="484" name="Oval 483">
          <a:extLst>
            <a:ext uri="{FF2B5EF4-FFF2-40B4-BE49-F238E27FC236}">
              <a16:creationId xmlns:a16="http://schemas.microsoft.com/office/drawing/2014/main" id="{00000000-0008-0000-0100-0000E4010000}"/>
            </a:ext>
          </a:extLst>
        </xdr:cNvPr>
        <xdr:cNvSpPr/>
      </xdr:nvSpPr>
      <xdr:spPr>
        <a:xfrm>
          <a:off x="8377470" y="11140492"/>
          <a:ext cx="438549" cy="449952"/>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21</xdr:col>
      <xdr:colOff>268389</xdr:colOff>
      <xdr:row>62</xdr:row>
      <xdr:rowOff>152399</xdr:rowOff>
    </xdr:from>
    <xdr:to>
      <xdr:col>21</xdr:col>
      <xdr:colOff>502022</xdr:colOff>
      <xdr:row>64</xdr:row>
      <xdr:rowOff>35857</xdr:rowOff>
    </xdr:to>
    <xdr:sp macro="" textlink="">
      <xdr:nvSpPr>
        <xdr:cNvPr id="485" name="Oval 484">
          <a:extLst>
            <a:ext uri="{FF2B5EF4-FFF2-40B4-BE49-F238E27FC236}">
              <a16:creationId xmlns:a16="http://schemas.microsoft.com/office/drawing/2014/main" id="{00000000-0008-0000-0100-0000E5010000}"/>
            </a:ext>
          </a:extLst>
        </xdr:cNvPr>
        <xdr:cNvSpPr/>
      </xdr:nvSpPr>
      <xdr:spPr>
        <a:xfrm>
          <a:off x="5526189" y="11010899"/>
          <a:ext cx="233633" cy="249218"/>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21</xdr:col>
      <xdr:colOff>502023</xdr:colOff>
      <xdr:row>62</xdr:row>
      <xdr:rowOff>161365</xdr:rowOff>
    </xdr:from>
    <xdr:to>
      <xdr:col>22</xdr:col>
      <xdr:colOff>126056</xdr:colOff>
      <xdr:row>64</xdr:row>
      <xdr:rowOff>44823</xdr:rowOff>
    </xdr:to>
    <xdr:sp macro="" textlink="">
      <xdr:nvSpPr>
        <xdr:cNvPr id="486" name="Oval 485">
          <a:extLst>
            <a:ext uri="{FF2B5EF4-FFF2-40B4-BE49-F238E27FC236}">
              <a16:creationId xmlns:a16="http://schemas.microsoft.com/office/drawing/2014/main" id="{00000000-0008-0000-0100-0000E6010000}"/>
            </a:ext>
          </a:extLst>
        </xdr:cNvPr>
        <xdr:cNvSpPr/>
      </xdr:nvSpPr>
      <xdr:spPr>
        <a:xfrm>
          <a:off x="5759823" y="11019865"/>
          <a:ext cx="233633" cy="249218"/>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21</xdr:col>
      <xdr:colOff>349624</xdr:colOff>
      <xdr:row>64</xdr:row>
      <xdr:rowOff>26893</xdr:rowOff>
    </xdr:from>
    <xdr:to>
      <xdr:col>21</xdr:col>
      <xdr:colOff>583257</xdr:colOff>
      <xdr:row>65</xdr:row>
      <xdr:rowOff>89646</xdr:rowOff>
    </xdr:to>
    <xdr:sp macro="" textlink="">
      <xdr:nvSpPr>
        <xdr:cNvPr id="487" name="Oval 486">
          <a:extLst>
            <a:ext uri="{FF2B5EF4-FFF2-40B4-BE49-F238E27FC236}">
              <a16:creationId xmlns:a16="http://schemas.microsoft.com/office/drawing/2014/main" id="{00000000-0008-0000-0100-0000E7010000}"/>
            </a:ext>
          </a:extLst>
        </xdr:cNvPr>
        <xdr:cNvSpPr/>
      </xdr:nvSpPr>
      <xdr:spPr>
        <a:xfrm>
          <a:off x="5607424" y="11251153"/>
          <a:ext cx="233633" cy="245633"/>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21</xdr:col>
      <xdr:colOff>591671</xdr:colOff>
      <xdr:row>64</xdr:row>
      <xdr:rowOff>17929</xdr:rowOff>
    </xdr:from>
    <xdr:to>
      <xdr:col>22</xdr:col>
      <xdr:colOff>215704</xdr:colOff>
      <xdr:row>65</xdr:row>
      <xdr:rowOff>80682</xdr:rowOff>
    </xdr:to>
    <xdr:sp macro="" textlink="">
      <xdr:nvSpPr>
        <xdr:cNvPr id="488" name="Oval 487">
          <a:extLst>
            <a:ext uri="{FF2B5EF4-FFF2-40B4-BE49-F238E27FC236}">
              <a16:creationId xmlns:a16="http://schemas.microsoft.com/office/drawing/2014/main" id="{00000000-0008-0000-0100-0000E8010000}"/>
            </a:ext>
          </a:extLst>
        </xdr:cNvPr>
        <xdr:cNvSpPr/>
      </xdr:nvSpPr>
      <xdr:spPr>
        <a:xfrm>
          <a:off x="5849471" y="11242189"/>
          <a:ext cx="233633" cy="245633"/>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206188</xdr:colOff>
      <xdr:row>62</xdr:row>
      <xdr:rowOff>134472</xdr:rowOff>
    </xdr:from>
    <xdr:to>
      <xdr:col>22</xdr:col>
      <xdr:colOff>439821</xdr:colOff>
      <xdr:row>64</xdr:row>
      <xdr:rowOff>17930</xdr:rowOff>
    </xdr:to>
    <xdr:sp macro="" textlink="">
      <xdr:nvSpPr>
        <xdr:cNvPr id="489" name="Oval 488">
          <a:extLst>
            <a:ext uri="{FF2B5EF4-FFF2-40B4-BE49-F238E27FC236}">
              <a16:creationId xmlns:a16="http://schemas.microsoft.com/office/drawing/2014/main" id="{00000000-0008-0000-0100-0000E9010000}"/>
            </a:ext>
          </a:extLst>
        </xdr:cNvPr>
        <xdr:cNvSpPr/>
      </xdr:nvSpPr>
      <xdr:spPr>
        <a:xfrm>
          <a:off x="6073588" y="10992972"/>
          <a:ext cx="233633" cy="249218"/>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439822</xdr:colOff>
      <xdr:row>62</xdr:row>
      <xdr:rowOff>143438</xdr:rowOff>
    </xdr:from>
    <xdr:to>
      <xdr:col>23</xdr:col>
      <xdr:colOff>63855</xdr:colOff>
      <xdr:row>64</xdr:row>
      <xdr:rowOff>26896</xdr:rowOff>
    </xdr:to>
    <xdr:sp macro="" textlink="">
      <xdr:nvSpPr>
        <xdr:cNvPr id="490" name="Oval 489">
          <a:extLst>
            <a:ext uri="{FF2B5EF4-FFF2-40B4-BE49-F238E27FC236}">
              <a16:creationId xmlns:a16="http://schemas.microsoft.com/office/drawing/2014/main" id="{00000000-0008-0000-0100-0000EA010000}"/>
            </a:ext>
          </a:extLst>
        </xdr:cNvPr>
        <xdr:cNvSpPr/>
      </xdr:nvSpPr>
      <xdr:spPr>
        <a:xfrm>
          <a:off x="6307222" y="11001938"/>
          <a:ext cx="233633" cy="249218"/>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305352</xdr:colOff>
      <xdr:row>63</xdr:row>
      <xdr:rowOff>161367</xdr:rowOff>
    </xdr:from>
    <xdr:to>
      <xdr:col>22</xdr:col>
      <xdr:colOff>538985</xdr:colOff>
      <xdr:row>65</xdr:row>
      <xdr:rowOff>44825</xdr:rowOff>
    </xdr:to>
    <xdr:sp macro="" textlink="">
      <xdr:nvSpPr>
        <xdr:cNvPr id="491" name="Oval 490">
          <a:extLst>
            <a:ext uri="{FF2B5EF4-FFF2-40B4-BE49-F238E27FC236}">
              <a16:creationId xmlns:a16="http://schemas.microsoft.com/office/drawing/2014/main" id="{00000000-0008-0000-0100-0000EB010000}"/>
            </a:ext>
          </a:extLst>
        </xdr:cNvPr>
        <xdr:cNvSpPr/>
      </xdr:nvSpPr>
      <xdr:spPr>
        <a:xfrm>
          <a:off x="6172752" y="11202747"/>
          <a:ext cx="233633" cy="249218"/>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529470</xdr:colOff>
      <xdr:row>64</xdr:row>
      <xdr:rowOff>2</xdr:rowOff>
    </xdr:from>
    <xdr:to>
      <xdr:col>23</xdr:col>
      <xdr:colOff>153503</xdr:colOff>
      <xdr:row>65</xdr:row>
      <xdr:rowOff>62755</xdr:rowOff>
    </xdr:to>
    <xdr:sp macro="" textlink="">
      <xdr:nvSpPr>
        <xdr:cNvPr id="492" name="Oval 491">
          <a:extLst>
            <a:ext uri="{FF2B5EF4-FFF2-40B4-BE49-F238E27FC236}">
              <a16:creationId xmlns:a16="http://schemas.microsoft.com/office/drawing/2014/main" id="{00000000-0008-0000-0100-0000EC010000}"/>
            </a:ext>
          </a:extLst>
        </xdr:cNvPr>
        <xdr:cNvSpPr/>
      </xdr:nvSpPr>
      <xdr:spPr>
        <a:xfrm>
          <a:off x="6396870" y="11224262"/>
          <a:ext cx="233633" cy="245633"/>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23</xdr:col>
      <xdr:colOff>161364</xdr:colOff>
      <xdr:row>62</xdr:row>
      <xdr:rowOff>125506</xdr:rowOff>
    </xdr:from>
    <xdr:to>
      <xdr:col>23</xdr:col>
      <xdr:colOff>394997</xdr:colOff>
      <xdr:row>64</xdr:row>
      <xdr:rowOff>8965</xdr:rowOff>
    </xdr:to>
    <xdr:sp macro="" textlink="">
      <xdr:nvSpPr>
        <xdr:cNvPr id="493" name="Oval 492">
          <a:extLst>
            <a:ext uri="{FF2B5EF4-FFF2-40B4-BE49-F238E27FC236}">
              <a16:creationId xmlns:a16="http://schemas.microsoft.com/office/drawing/2014/main" id="{00000000-0008-0000-0100-0000ED010000}"/>
            </a:ext>
          </a:extLst>
        </xdr:cNvPr>
        <xdr:cNvSpPr/>
      </xdr:nvSpPr>
      <xdr:spPr>
        <a:xfrm>
          <a:off x="6638364" y="10984006"/>
          <a:ext cx="233633" cy="249219"/>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23</xdr:col>
      <xdr:colOff>394998</xdr:colOff>
      <xdr:row>62</xdr:row>
      <xdr:rowOff>134472</xdr:rowOff>
    </xdr:from>
    <xdr:to>
      <xdr:col>24</xdr:col>
      <xdr:colOff>19031</xdr:colOff>
      <xdr:row>64</xdr:row>
      <xdr:rowOff>17931</xdr:rowOff>
    </xdr:to>
    <xdr:sp macro="" textlink="">
      <xdr:nvSpPr>
        <xdr:cNvPr id="494" name="Oval 493">
          <a:extLst>
            <a:ext uri="{FF2B5EF4-FFF2-40B4-BE49-F238E27FC236}">
              <a16:creationId xmlns:a16="http://schemas.microsoft.com/office/drawing/2014/main" id="{00000000-0008-0000-0100-0000EE010000}"/>
            </a:ext>
          </a:extLst>
        </xdr:cNvPr>
        <xdr:cNvSpPr/>
      </xdr:nvSpPr>
      <xdr:spPr>
        <a:xfrm>
          <a:off x="6871998" y="10992972"/>
          <a:ext cx="233633" cy="249219"/>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23</xdr:col>
      <xdr:colOff>260528</xdr:colOff>
      <xdr:row>63</xdr:row>
      <xdr:rowOff>152401</xdr:rowOff>
    </xdr:from>
    <xdr:to>
      <xdr:col>23</xdr:col>
      <xdr:colOff>494161</xdr:colOff>
      <xdr:row>65</xdr:row>
      <xdr:rowOff>35860</xdr:rowOff>
    </xdr:to>
    <xdr:sp macro="" textlink="">
      <xdr:nvSpPr>
        <xdr:cNvPr id="495" name="Oval 494">
          <a:extLst>
            <a:ext uri="{FF2B5EF4-FFF2-40B4-BE49-F238E27FC236}">
              <a16:creationId xmlns:a16="http://schemas.microsoft.com/office/drawing/2014/main" id="{00000000-0008-0000-0100-0000EF010000}"/>
            </a:ext>
          </a:extLst>
        </xdr:cNvPr>
        <xdr:cNvSpPr/>
      </xdr:nvSpPr>
      <xdr:spPr>
        <a:xfrm>
          <a:off x="6737528" y="11193781"/>
          <a:ext cx="233633" cy="249219"/>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23</xdr:col>
      <xdr:colOff>484646</xdr:colOff>
      <xdr:row>63</xdr:row>
      <xdr:rowOff>170331</xdr:rowOff>
    </xdr:from>
    <xdr:to>
      <xdr:col>24</xdr:col>
      <xdr:colOff>108679</xdr:colOff>
      <xdr:row>65</xdr:row>
      <xdr:rowOff>53790</xdr:rowOff>
    </xdr:to>
    <xdr:sp macro="" textlink="">
      <xdr:nvSpPr>
        <xdr:cNvPr id="496" name="Oval 495">
          <a:extLst>
            <a:ext uri="{FF2B5EF4-FFF2-40B4-BE49-F238E27FC236}">
              <a16:creationId xmlns:a16="http://schemas.microsoft.com/office/drawing/2014/main" id="{00000000-0008-0000-0100-0000F0010000}"/>
            </a:ext>
          </a:extLst>
        </xdr:cNvPr>
        <xdr:cNvSpPr/>
      </xdr:nvSpPr>
      <xdr:spPr>
        <a:xfrm>
          <a:off x="6961646" y="11211711"/>
          <a:ext cx="233633" cy="249219"/>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24</xdr:col>
      <xdr:colOff>609048</xdr:colOff>
      <xdr:row>59</xdr:row>
      <xdr:rowOff>44823</xdr:rowOff>
    </xdr:from>
    <xdr:to>
      <xdr:col>26</xdr:col>
      <xdr:colOff>44822</xdr:colOff>
      <xdr:row>60</xdr:row>
      <xdr:rowOff>107575</xdr:rowOff>
    </xdr:to>
    <xdr:sp macro="" textlink="">
      <xdr:nvSpPr>
        <xdr:cNvPr id="550" name="Oval 549">
          <a:extLst>
            <a:ext uri="{FF2B5EF4-FFF2-40B4-BE49-F238E27FC236}">
              <a16:creationId xmlns:a16="http://schemas.microsoft.com/office/drawing/2014/main" id="{00000000-0008-0000-0100-000026020000}"/>
            </a:ext>
          </a:extLst>
        </xdr:cNvPr>
        <xdr:cNvSpPr/>
      </xdr:nvSpPr>
      <xdr:spPr>
        <a:xfrm>
          <a:off x="7695648" y="10354683"/>
          <a:ext cx="235874" cy="245632"/>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41</xdr:col>
      <xdr:colOff>134470</xdr:colOff>
      <xdr:row>57</xdr:row>
      <xdr:rowOff>44825</xdr:rowOff>
    </xdr:from>
    <xdr:to>
      <xdr:col>42</xdr:col>
      <xdr:colOff>179844</xdr:colOff>
      <xdr:row>58</xdr:row>
      <xdr:rowOff>107576</xdr:rowOff>
    </xdr:to>
    <xdr:sp macro="" textlink="">
      <xdr:nvSpPr>
        <xdr:cNvPr id="551" name="Oval 550">
          <a:extLst>
            <a:ext uri="{FF2B5EF4-FFF2-40B4-BE49-F238E27FC236}">
              <a16:creationId xmlns:a16="http://schemas.microsoft.com/office/drawing/2014/main" id="{00000000-0008-0000-0100-000027020000}"/>
            </a:ext>
          </a:extLst>
        </xdr:cNvPr>
        <xdr:cNvSpPr/>
      </xdr:nvSpPr>
      <xdr:spPr>
        <a:xfrm>
          <a:off x="10878670" y="9988925"/>
          <a:ext cx="235874" cy="245631"/>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41</xdr:col>
      <xdr:colOff>134471</xdr:colOff>
      <xdr:row>62</xdr:row>
      <xdr:rowOff>62752</xdr:rowOff>
    </xdr:from>
    <xdr:to>
      <xdr:col>42</xdr:col>
      <xdr:colOff>179845</xdr:colOff>
      <xdr:row>63</xdr:row>
      <xdr:rowOff>125505</xdr:rowOff>
    </xdr:to>
    <xdr:sp macro="" textlink="">
      <xdr:nvSpPr>
        <xdr:cNvPr id="552" name="Oval 551">
          <a:extLst>
            <a:ext uri="{FF2B5EF4-FFF2-40B4-BE49-F238E27FC236}">
              <a16:creationId xmlns:a16="http://schemas.microsoft.com/office/drawing/2014/main" id="{00000000-0008-0000-0100-000028020000}"/>
            </a:ext>
          </a:extLst>
        </xdr:cNvPr>
        <xdr:cNvSpPr/>
      </xdr:nvSpPr>
      <xdr:spPr>
        <a:xfrm>
          <a:off x="10878671" y="10921252"/>
          <a:ext cx="235874" cy="245633"/>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25</xdr:col>
      <xdr:colOff>1</xdr:colOff>
      <xdr:row>64</xdr:row>
      <xdr:rowOff>125506</xdr:rowOff>
    </xdr:from>
    <xdr:to>
      <xdr:col>26</xdr:col>
      <xdr:colOff>45375</xdr:colOff>
      <xdr:row>66</xdr:row>
      <xdr:rowOff>0</xdr:rowOff>
    </xdr:to>
    <xdr:sp macro="" textlink="">
      <xdr:nvSpPr>
        <xdr:cNvPr id="553" name="Oval 552">
          <a:extLst>
            <a:ext uri="{FF2B5EF4-FFF2-40B4-BE49-F238E27FC236}">
              <a16:creationId xmlns:a16="http://schemas.microsoft.com/office/drawing/2014/main" id="{00000000-0008-0000-0100-000029020000}"/>
            </a:ext>
          </a:extLst>
        </xdr:cNvPr>
        <xdr:cNvSpPr/>
      </xdr:nvSpPr>
      <xdr:spPr>
        <a:xfrm>
          <a:off x="7696201" y="11349766"/>
          <a:ext cx="235874" cy="247874"/>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41</xdr:col>
      <xdr:colOff>143435</xdr:colOff>
      <xdr:row>53</xdr:row>
      <xdr:rowOff>26895</xdr:rowOff>
    </xdr:from>
    <xdr:to>
      <xdr:col>43</xdr:col>
      <xdr:colOff>550</xdr:colOff>
      <xdr:row>54</xdr:row>
      <xdr:rowOff>89647</xdr:rowOff>
    </xdr:to>
    <xdr:sp macro="" textlink="">
      <xdr:nvSpPr>
        <xdr:cNvPr id="554" name="Oval 553">
          <a:extLst>
            <a:ext uri="{FF2B5EF4-FFF2-40B4-BE49-F238E27FC236}">
              <a16:creationId xmlns:a16="http://schemas.microsoft.com/office/drawing/2014/main" id="{00000000-0008-0000-0100-00002A020000}"/>
            </a:ext>
          </a:extLst>
        </xdr:cNvPr>
        <xdr:cNvSpPr/>
      </xdr:nvSpPr>
      <xdr:spPr>
        <a:xfrm>
          <a:off x="10887635" y="9224235"/>
          <a:ext cx="238115" cy="245632"/>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37</xdr:col>
      <xdr:colOff>99163</xdr:colOff>
      <xdr:row>62</xdr:row>
      <xdr:rowOff>134474</xdr:rowOff>
    </xdr:from>
    <xdr:to>
      <xdr:col>38</xdr:col>
      <xdr:colOff>144537</xdr:colOff>
      <xdr:row>64</xdr:row>
      <xdr:rowOff>17932</xdr:rowOff>
    </xdr:to>
    <xdr:sp macro="" textlink="">
      <xdr:nvSpPr>
        <xdr:cNvPr id="555" name="Oval 554">
          <a:extLst>
            <a:ext uri="{FF2B5EF4-FFF2-40B4-BE49-F238E27FC236}">
              <a16:creationId xmlns:a16="http://schemas.microsoft.com/office/drawing/2014/main" id="{00000000-0008-0000-0100-00002B020000}"/>
            </a:ext>
          </a:extLst>
        </xdr:cNvPr>
        <xdr:cNvSpPr/>
      </xdr:nvSpPr>
      <xdr:spPr>
        <a:xfrm>
          <a:off x="10081363" y="10992974"/>
          <a:ext cx="235874" cy="249218"/>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38</xdr:col>
      <xdr:colOff>45375</xdr:colOff>
      <xdr:row>61</xdr:row>
      <xdr:rowOff>89650</xdr:rowOff>
    </xdr:from>
    <xdr:to>
      <xdr:col>39</xdr:col>
      <xdr:colOff>90750</xdr:colOff>
      <xdr:row>62</xdr:row>
      <xdr:rowOff>152402</xdr:rowOff>
    </xdr:to>
    <xdr:sp macro="" textlink="">
      <xdr:nvSpPr>
        <xdr:cNvPr id="556" name="Oval 555">
          <a:extLst>
            <a:ext uri="{FF2B5EF4-FFF2-40B4-BE49-F238E27FC236}">
              <a16:creationId xmlns:a16="http://schemas.microsoft.com/office/drawing/2014/main" id="{00000000-0008-0000-0100-00002C020000}"/>
            </a:ext>
          </a:extLst>
        </xdr:cNvPr>
        <xdr:cNvSpPr/>
      </xdr:nvSpPr>
      <xdr:spPr>
        <a:xfrm>
          <a:off x="10218075" y="10765270"/>
          <a:ext cx="235875" cy="245632"/>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37</xdr:col>
      <xdr:colOff>9517</xdr:colOff>
      <xdr:row>61</xdr:row>
      <xdr:rowOff>80684</xdr:rowOff>
    </xdr:from>
    <xdr:to>
      <xdr:col>38</xdr:col>
      <xdr:colOff>54891</xdr:colOff>
      <xdr:row>62</xdr:row>
      <xdr:rowOff>143437</xdr:rowOff>
    </xdr:to>
    <xdr:sp macro="" textlink="">
      <xdr:nvSpPr>
        <xdr:cNvPr id="557" name="Oval 556">
          <a:extLst>
            <a:ext uri="{FF2B5EF4-FFF2-40B4-BE49-F238E27FC236}">
              <a16:creationId xmlns:a16="http://schemas.microsoft.com/office/drawing/2014/main" id="{00000000-0008-0000-0100-00002D020000}"/>
            </a:ext>
          </a:extLst>
        </xdr:cNvPr>
        <xdr:cNvSpPr/>
      </xdr:nvSpPr>
      <xdr:spPr>
        <a:xfrm>
          <a:off x="9991717" y="10756304"/>
          <a:ext cx="235874" cy="245633"/>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24</xdr:col>
      <xdr:colOff>609599</xdr:colOff>
      <xdr:row>50</xdr:row>
      <xdr:rowOff>143436</xdr:rowOff>
    </xdr:from>
    <xdr:to>
      <xdr:col>26</xdr:col>
      <xdr:colOff>45373</xdr:colOff>
      <xdr:row>52</xdr:row>
      <xdr:rowOff>26895</xdr:rowOff>
    </xdr:to>
    <xdr:sp macro="" textlink="">
      <xdr:nvSpPr>
        <xdr:cNvPr id="558" name="Oval 557">
          <a:extLst>
            <a:ext uri="{FF2B5EF4-FFF2-40B4-BE49-F238E27FC236}">
              <a16:creationId xmlns:a16="http://schemas.microsoft.com/office/drawing/2014/main" id="{00000000-0008-0000-0100-00002E020000}"/>
            </a:ext>
          </a:extLst>
        </xdr:cNvPr>
        <xdr:cNvSpPr/>
      </xdr:nvSpPr>
      <xdr:spPr>
        <a:xfrm>
          <a:off x="7696199" y="8792136"/>
          <a:ext cx="235874" cy="249219"/>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28</xdr:col>
      <xdr:colOff>108128</xdr:colOff>
      <xdr:row>50</xdr:row>
      <xdr:rowOff>80684</xdr:rowOff>
    </xdr:from>
    <xdr:to>
      <xdr:col>29</xdr:col>
      <xdr:colOff>153502</xdr:colOff>
      <xdr:row>51</xdr:row>
      <xdr:rowOff>143437</xdr:rowOff>
    </xdr:to>
    <xdr:sp macro="" textlink="">
      <xdr:nvSpPr>
        <xdr:cNvPr id="559" name="Oval 558">
          <a:extLst>
            <a:ext uri="{FF2B5EF4-FFF2-40B4-BE49-F238E27FC236}">
              <a16:creationId xmlns:a16="http://schemas.microsoft.com/office/drawing/2014/main" id="{00000000-0008-0000-0100-00002F020000}"/>
            </a:ext>
          </a:extLst>
        </xdr:cNvPr>
        <xdr:cNvSpPr/>
      </xdr:nvSpPr>
      <xdr:spPr>
        <a:xfrm>
          <a:off x="8375828" y="8729384"/>
          <a:ext cx="235874" cy="245633"/>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29</xdr:col>
      <xdr:colOff>18481</xdr:colOff>
      <xdr:row>51</xdr:row>
      <xdr:rowOff>116543</xdr:rowOff>
    </xdr:from>
    <xdr:to>
      <xdr:col>30</xdr:col>
      <xdr:colOff>63855</xdr:colOff>
      <xdr:row>53</xdr:row>
      <xdr:rowOff>1</xdr:rowOff>
    </xdr:to>
    <xdr:sp macro="" textlink="">
      <xdr:nvSpPr>
        <xdr:cNvPr id="560" name="Oval 559">
          <a:extLst>
            <a:ext uri="{FF2B5EF4-FFF2-40B4-BE49-F238E27FC236}">
              <a16:creationId xmlns:a16="http://schemas.microsoft.com/office/drawing/2014/main" id="{00000000-0008-0000-0100-000030020000}"/>
            </a:ext>
          </a:extLst>
        </xdr:cNvPr>
        <xdr:cNvSpPr/>
      </xdr:nvSpPr>
      <xdr:spPr>
        <a:xfrm>
          <a:off x="8476681" y="8948123"/>
          <a:ext cx="235874" cy="249218"/>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29</xdr:col>
      <xdr:colOff>161918</xdr:colOff>
      <xdr:row>50</xdr:row>
      <xdr:rowOff>118412</xdr:rowOff>
    </xdr:from>
    <xdr:to>
      <xdr:col>31</xdr:col>
      <xdr:colOff>8836</xdr:colOff>
      <xdr:row>51</xdr:row>
      <xdr:rowOff>154495</xdr:rowOff>
    </xdr:to>
    <xdr:sp macro="" textlink="">
      <xdr:nvSpPr>
        <xdr:cNvPr id="561" name="Oval 560">
          <a:extLst>
            <a:ext uri="{FF2B5EF4-FFF2-40B4-BE49-F238E27FC236}">
              <a16:creationId xmlns:a16="http://schemas.microsoft.com/office/drawing/2014/main" id="{00000000-0008-0000-0100-000031020000}"/>
            </a:ext>
          </a:extLst>
        </xdr:cNvPr>
        <xdr:cNvSpPr/>
      </xdr:nvSpPr>
      <xdr:spPr>
        <a:xfrm>
          <a:off x="8478869" y="9422711"/>
          <a:ext cx="218626" cy="221936"/>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51</xdr:col>
      <xdr:colOff>9524</xdr:colOff>
      <xdr:row>22</xdr:row>
      <xdr:rowOff>0</xdr:rowOff>
    </xdr:from>
    <xdr:to>
      <xdr:col>53</xdr:col>
      <xdr:colOff>15238</xdr:colOff>
      <xdr:row>24</xdr:row>
      <xdr:rowOff>3922</xdr:rowOff>
    </xdr:to>
    <xdr:pic>
      <xdr:nvPicPr>
        <xdr:cNvPr id="571" name="Picture 570">
          <a:extLst>
            <a:ext uri="{FF2B5EF4-FFF2-40B4-BE49-F238E27FC236}">
              <a16:creationId xmlns:a16="http://schemas.microsoft.com/office/drawing/2014/main" id="{00000000-0008-0000-0100-00003B020000}"/>
            </a:ext>
          </a:extLst>
        </xdr:cNvPr>
        <xdr:cNvPicPr>
          <a:picLocks noChangeAspect="1"/>
        </xdr:cNvPicPr>
      </xdr:nvPicPr>
      <xdr:blipFill>
        <a:blip xmlns:r="http://schemas.openxmlformats.org/officeDocument/2006/relationships" r:embed="rId2"/>
        <a:stretch>
          <a:fillRect/>
        </a:stretch>
      </xdr:blipFill>
      <xdr:spPr>
        <a:xfrm>
          <a:off x="16003904" y="3482340"/>
          <a:ext cx="386715" cy="377302"/>
        </a:xfrm>
        <a:prstGeom prst="rect">
          <a:avLst/>
        </a:prstGeom>
      </xdr:spPr>
    </xdr:pic>
    <xdr:clientData/>
  </xdr:twoCellAnchor>
  <xdr:twoCellAnchor editAs="oneCell">
    <xdr:from>
      <xdr:col>53</xdr:col>
      <xdr:colOff>9524</xdr:colOff>
      <xdr:row>22</xdr:row>
      <xdr:rowOff>0</xdr:rowOff>
    </xdr:from>
    <xdr:to>
      <xdr:col>55</xdr:col>
      <xdr:colOff>7619</xdr:colOff>
      <xdr:row>24</xdr:row>
      <xdr:rowOff>3922</xdr:rowOff>
    </xdr:to>
    <xdr:pic>
      <xdr:nvPicPr>
        <xdr:cNvPr id="572" name="Picture 571">
          <a:extLst>
            <a:ext uri="{FF2B5EF4-FFF2-40B4-BE49-F238E27FC236}">
              <a16:creationId xmlns:a16="http://schemas.microsoft.com/office/drawing/2014/main" id="{00000000-0008-0000-0100-00003C020000}"/>
            </a:ext>
          </a:extLst>
        </xdr:cNvPr>
        <xdr:cNvPicPr>
          <a:picLocks noChangeAspect="1"/>
        </xdr:cNvPicPr>
      </xdr:nvPicPr>
      <xdr:blipFill>
        <a:blip xmlns:r="http://schemas.openxmlformats.org/officeDocument/2006/relationships" r:embed="rId2"/>
        <a:stretch>
          <a:fillRect/>
        </a:stretch>
      </xdr:blipFill>
      <xdr:spPr>
        <a:xfrm>
          <a:off x="16384904" y="3482340"/>
          <a:ext cx="379095" cy="377302"/>
        </a:xfrm>
        <a:prstGeom prst="rect">
          <a:avLst/>
        </a:prstGeom>
      </xdr:spPr>
    </xdr:pic>
    <xdr:clientData/>
  </xdr:twoCellAnchor>
  <xdr:twoCellAnchor>
    <xdr:from>
      <xdr:col>55</xdr:col>
      <xdr:colOff>35170</xdr:colOff>
      <xdr:row>33</xdr:row>
      <xdr:rowOff>129820</xdr:rowOff>
    </xdr:from>
    <xdr:to>
      <xdr:col>57</xdr:col>
      <xdr:colOff>92719</xdr:colOff>
      <xdr:row>36</xdr:row>
      <xdr:rowOff>32837</xdr:rowOff>
    </xdr:to>
    <xdr:sp macro="" textlink="">
      <xdr:nvSpPr>
        <xdr:cNvPr id="573" name="Oval 572">
          <a:extLst>
            <a:ext uri="{FF2B5EF4-FFF2-40B4-BE49-F238E27FC236}">
              <a16:creationId xmlns:a16="http://schemas.microsoft.com/office/drawing/2014/main" id="{00000000-0008-0000-0100-00003D020000}"/>
            </a:ext>
          </a:extLst>
        </xdr:cNvPr>
        <xdr:cNvSpPr/>
      </xdr:nvSpPr>
      <xdr:spPr>
        <a:xfrm>
          <a:off x="14962750" y="5639080"/>
          <a:ext cx="438549" cy="466897"/>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54</xdr:col>
      <xdr:colOff>17054</xdr:colOff>
      <xdr:row>31</xdr:row>
      <xdr:rowOff>95716</xdr:rowOff>
    </xdr:from>
    <xdr:to>
      <xdr:col>56</xdr:col>
      <xdr:colOff>74603</xdr:colOff>
      <xdr:row>33</xdr:row>
      <xdr:rowOff>179709</xdr:rowOff>
    </xdr:to>
    <xdr:sp macro="" textlink="">
      <xdr:nvSpPr>
        <xdr:cNvPr id="574" name="Oval 573">
          <a:extLst>
            <a:ext uri="{FF2B5EF4-FFF2-40B4-BE49-F238E27FC236}">
              <a16:creationId xmlns:a16="http://schemas.microsoft.com/office/drawing/2014/main" id="{00000000-0008-0000-0100-00003E020000}"/>
            </a:ext>
          </a:extLst>
        </xdr:cNvPr>
        <xdr:cNvSpPr/>
      </xdr:nvSpPr>
      <xdr:spPr>
        <a:xfrm>
          <a:off x="14754134" y="5239216"/>
          <a:ext cx="438549" cy="449753"/>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56</xdr:col>
      <xdr:colOff>71941</xdr:colOff>
      <xdr:row>31</xdr:row>
      <xdr:rowOff>106372</xdr:rowOff>
    </xdr:from>
    <xdr:to>
      <xdr:col>58</xdr:col>
      <xdr:colOff>129490</xdr:colOff>
      <xdr:row>34</xdr:row>
      <xdr:rowOff>8857</xdr:rowOff>
    </xdr:to>
    <xdr:sp macro="" textlink="">
      <xdr:nvSpPr>
        <xdr:cNvPr id="575" name="Oval 574">
          <a:extLst>
            <a:ext uri="{FF2B5EF4-FFF2-40B4-BE49-F238E27FC236}">
              <a16:creationId xmlns:a16="http://schemas.microsoft.com/office/drawing/2014/main" id="{00000000-0008-0000-0100-00003F020000}"/>
            </a:ext>
          </a:extLst>
        </xdr:cNvPr>
        <xdr:cNvSpPr/>
      </xdr:nvSpPr>
      <xdr:spPr>
        <a:xfrm>
          <a:off x="15190021" y="5249872"/>
          <a:ext cx="438549" cy="451125"/>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54</xdr:col>
      <xdr:colOff>120163</xdr:colOff>
      <xdr:row>52</xdr:row>
      <xdr:rowOff>73403</xdr:rowOff>
    </xdr:from>
    <xdr:to>
      <xdr:col>56</xdr:col>
      <xdr:colOff>177711</xdr:colOff>
      <xdr:row>54</xdr:row>
      <xdr:rowOff>175713</xdr:rowOff>
    </xdr:to>
    <xdr:sp macro="" textlink="">
      <xdr:nvSpPr>
        <xdr:cNvPr id="576" name="Oval 575">
          <a:extLst>
            <a:ext uri="{FF2B5EF4-FFF2-40B4-BE49-F238E27FC236}">
              <a16:creationId xmlns:a16="http://schemas.microsoft.com/office/drawing/2014/main" id="{00000000-0008-0000-0100-000040020000}"/>
            </a:ext>
          </a:extLst>
        </xdr:cNvPr>
        <xdr:cNvSpPr/>
      </xdr:nvSpPr>
      <xdr:spPr>
        <a:xfrm>
          <a:off x="14857243" y="9087863"/>
          <a:ext cx="438548" cy="468070"/>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53</xdr:col>
      <xdr:colOff>102047</xdr:colOff>
      <xdr:row>50</xdr:row>
      <xdr:rowOff>39299</xdr:rowOff>
    </xdr:from>
    <xdr:to>
      <xdr:col>55</xdr:col>
      <xdr:colOff>159596</xdr:colOff>
      <xdr:row>52</xdr:row>
      <xdr:rowOff>123292</xdr:rowOff>
    </xdr:to>
    <xdr:sp macro="" textlink="">
      <xdr:nvSpPr>
        <xdr:cNvPr id="577" name="Oval 576">
          <a:extLst>
            <a:ext uri="{FF2B5EF4-FFF2-40B4-BE49-F238E27FC236}">
              <a16:creationId xmlns:a16="http://schemas.microsoft.com/office/drawing/2014/main" id="{00000000-0008-0000-0100-000041020000}"/>
            </a:ext>
          </a:extLst>
        </xdr:cNvPr>
        <xdr:cNvSpPr/>
      </xdr:nvSpPr>
      <xdr:spPr>
        <a:xfrm>
          <a:off x="14648627" y="8687999"/>
          <a:ext cx="438549" cy="449753"/>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56</xdr:col>
      <xdr:colOff>145210</xdr:colOff>
      <xdr:row>49</xdr:row>
      <xdr:rowOff>96848</xdr:rowOff>
    </xdr:from>
    <xdr:to>
      <xdr:col>59</xdr:col>
      <xdr:colOff>9328</xdr:colOff>
      <xdr:row>51</xdr:row>
      <xdr:rowOff>181041</xdr:rowOff>
    </xdr:to>
    <xdr:sp macro="" textlink="">
      <xdr:nvSpPr>
        <xdr:cNvPr id="578" name="Oval 577">
          <a:extLst>
            <a:ext uri="{FF2B5EF4-FFF2-40B4-BE49-F238E27FC236}">
              <a16:creationId xmlns:a16="http://schemas.microsoft.com/office/drawing/2014/main" id="{00000000-0008-0000-0100-000042020000}"/>
            </a:ext>
          </a:extLst>
        </xdr:cNvPr>
        <xdr:cNvSpPr/>
      </xdr:nvSpPr>
      <xdr:spPr>
        <a:xfrm>
          <a:off x="15263290" y="8562668"/>
          <a:ext cx="435618" cy="449953"/>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55</xdr:col>
      <xdr:colOff>157090</xdr:colOff>
      <xdr:row>51</xdr:row>
      <xdr:rowOff>34826</xdr:rowOff>
    </xdr:from>
    <xdr:to>
      <xdr:col>57</xdr:col>
      <xdr:colOff>3862</xdr:colOff>
      <xdr:row>52</xdr:row>
      <xdr:rowOff>99993</xdr:rowOff>
    </xdr:to>
    <xdr:sp macro="" textlink="">
      <xdr:nvSpPr>
        <xdr:cNvPr id="579" name="Oval 578">
          <a:extLst>
            <a:ext uri="{FF2B5EF4-FFF2-40B4-BE49-F238E27FC236}">
              <a16:creationId xmlns:a16="http://schemas.microsoft.com/office/drawing/2014/main" id="{00000000-0008-0000-0100-000043020000}"/>
            </a:ext>
          </a:extLst>
        </xdr:cNvPr>
        <xdr:cNvSpPr/>
      </xdr:nvSpPr>
      <xdr:spPr>
        <a:xfrm>
          <a:off x="15084670" y="8866406"/>
          <a:ext cx="227772" cy="248047"/>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2</xdr:col>
      <xdr:colOff>438150</xdr:colOff>
      <xdr:row>77</xdr:row>
      <xdr:rowOff>17946</xdr:rowOff>
    </xdr:from>
    <xdr:to>
      <xdr:col>19</xdr:col>
      <xdr:colOff>56145</xdr:colOff>
      <xdr:row>89</xdr:row>
      <xdr:rowOff>100028</xdr:rowOff>
    </xdr:to>
    <xdr:pic>
      <xdr:nvPicPr>
        <xdr:cNvPr id="583" name="Picture 582">
          <a:extLst>
            <a:ext uri="{FF2B5EF4-FFF2-40B4-BE49-F238E27FC236}">
              <a16:creationId xmlns:a16="http://schemas.microsoft.com/office/drawing/2014/main" id="{00000000-0008-0000-0100-000047020000}"/>
            </a:ext>
          </a:extLst>
        </xdr:cNvPr>
        <xdr:cNvPicPr>
          <a:picLocks noChangeAspect="1"/>
        </xdr:cNvPicPr>
      </xdr:nvPicPr>
      <xdr:blipFill>
        <a:blip xmlns:r="http://schemas.openxmlformats.org/officeDocument/2006/relationships" r:embed="rId3"/>
        <a:stretch>
          <a:fillRect/>
        </a:stretch>
      </xdr:blipFill>
      <xdr:spPr>
        <a:xfrm>
          <a:off x="1657350" y="14067321"/>
          <a:ext cx="3147060" cy="2283927"/>
        </a:xfrm>
        <a:prstGeom prst="rect">
          <a:avLst/>
        </a:prstGeom>
      </xdr:spPr>
    </xdr:pic>
    <xdr:clientData/>
  </xdr:twoCellAnchor>
  <xdr:oneCellAnchor>
    <xdr:from>
      <xdr:col>22</xdr:col>
      <xdr:colOff>175260</xdr:colOff>
      <xdr:row>80</xdr:row>
      <xdr:rowOff>83820</xdr:rowOff>
    </xdr:from>
    <xdr:ext cx="1127760" cy="404726"/>
    <mc:AlternateContent xmlns:mc="http://schemas.openxmlformats.org/markup-compatibility/2006" xmlns:a14="http://schemas.microsoft.com/office/drawing/2010/main">
      <mc:Choice Requires="a14">
        <xdr:sp macro="" textlink="">
          <xdr:nvSpPr>
            <xdr:cNvPr id="584" name="TextBox 583">
              <a:extLst>
                <a:ext uri="{FF2B5EF4-FFF2-40B4-BE49-F238E27FC236}">
                  <a16:creationId xmlns:a16="http://schemas.microsoft.com/office/drawing/2014/main" id="{00000000-0008-0000-0100-000048020000}"/>
                </a:ext>
              </a:extLst>
            </xdr:cNvPr>
            <xdr:cNvSpPr txBox="1"/>
          </xdr:nvSpPr>
          <xdr:spPr>
            <a:xfrm>
              <a:off x="5661660" y="1927860"/>
              <a:ext cx="1127760" cy="4047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n-US" sz="1400" b="0" i="1">
                        <a:latin typeface="Cambria Math" panose="02040503050406030204" pitchFamily="18" charset="0"/>
                      </a:rPr>
                      <m:t>𝑞</m:t>
                    </m:r>
                    <m:r>
                      <a:rPr lang="en-US" sz="1400" b="0" i="1">
                        <a:latin typeface="Cambria Math" panose="02040503050406030204" pitchFamily="18" charset="0"/>
                      </a:rPr>
                      <m:t>=−</m:t>
                    </m:r>
                    <m:r>
                      <a:rPr lang="en-US" sz="1400" b="0" i="1">
                        <a:latin typeface="Cambria Math" panose="02040503050406030204" pitchFamily="18" charset="0"/>
                      </a:rPr>
                      <m:t>𝐾</m:t>
                    </m:r>
                    <m:f>
                      <m:fPr>
                        <m:ctrlPr>
                          <a:rPr lang="en-US" sz="1400" b="0" i="1">
                            <a:latin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𝐻</m:t>
                        </m:r>
                      </m:num>
                      <m:den>
                        <m:r>
                          <a:rPr lang="en-US" sz="1400" b="0" i="1">
                            <a:latin typeface="Cambria Math" panose="02040503050406030204" pitchFamily="18" charset="0"/>
                            <a:ea typeface="Cambria Math" panose="02040503050406030204" pitchFamily="18" charset="0"/>
                          </a:rPr>
                          <m:t>∆ℓ</m:t>
                        </m:r>
                      </m:den>
                    </m:f>
                  </m:oMath>
                </m:oMathPara>
              </a14:m>
              <a:endParaRPr lang="en-US" sz="1400"/>
            </a:p>
          </xdr:txBody>
        </xdr:sp>
      </mc:Choice>
      <mc:Fallback xmlns="">
        <xdr:sp macro="" textlink="">
          <xdr:nvSpPr>
            <xdr:cNvPr id="584" name="TextBox 583">
              <a:extLst>
                <a:ext uri="{FF2B5EF4-FFF2-40B4-BE49-F238E27FC236}">
                  <a16:creationId xmlns:a16="http://schemas.microsoft.com/office/drawing/2014/main" id="{18F33696-FECD-4FEE-B429-663707D69100}"/>
                </a:ext>
              </a:extLst>
            </xdr:cNvPr>
            <xdr:cNvSpPr txBox="1"/>
          </xdr:nvSpPr>
          <xdr:spPr>
            <a:xfrm>
              <a:off x="5661660" y="1927860"/>
              <a:ext cx="1127760" cy="4047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US" sz="1400" b="0" i="0">
                  <a:latin typeface="Cambria Math" panose="02040503050406030204" pitchFamily="18" charset="0"/>
                </a:rPr>
                <a:t>𝑞=−𝐾</a:t>
              </a:r>
              <a:r>
                <a:rPr lang="en-US" sz="1400" b="0" i="0">
                  <a:latin typeface="Cambria Math" panose="02040503050406030204" pitchFamily="18" charset="0"/>
                  <a:ea typeface="Cambria Math" panose="02040503050406030204" pitchFamily="18" charset="0"/>
                </a:rPr>
                <a:t> ∆𝐻/∆ℓ</a:t>
              </a:r>
              <a:endParaRPr lang="en-US" sz="1400"/>
            </a:p>
          </xdr:txBody>
        </xdr:sp>
      </mc:Fallback>
    </mc:AlternateContent>
    <xdr:clientData/>
  </xdr:oneCellAnchor>
  <xdr:oneCellAnchor>
    <xdr:from>
      <xdr:col>22</xdr:col>
      <xdr:colOff>160020</xdr:colOff>
      <xdr:row>85</xdr:row>
      <xdr:rowOff>76200</xdr:rowOff>
    </xdr:from>
    <xdr:ext cx="1127760" cy="405304"/>
    <mc:AlternateContent xmlns:mc="http://schemas.openxmlformats.org/markup-compatibility/2006" xmlns:a14="http://schemas.microsoft.com/office/drawing/2010/main">
      <mc:Choice Requires="a14">
        <xdr:sp macro="" textlink="">
          <xdr:nvSpPr>
            <xdr:cNvPr id="585" name="TextBox 584">
              <a:extLst>
                <a:ext uri="{FF2B5EF4-FFF2-40B4-BE49-F238E27FC236}">
                  <a16:creationId xmlns:a16="http://schemas.microsoft.com/office/drawing/2014/main" id="{00000000-0008-0000-0100-000049020000}"/>
                </a:ext>
              </a:extLst>
            </xdr:cNvPr>
            <xdr:cNvSpPr txBox="1"/>
          </xdr:nvSpPr>
          <xdr:spPr>
            <a:xfrm>
              <a:off x="5646420" y="2834640"/>
              <a:ext cx="1127760" cy="40530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n-US" sz="1400" b="0" i="1">
                        <a:latin typeface="Cambria Math" panose="02040503050406030204" pitchFamily="18" charset="0"/>
                      </a:rPr>
                      <m:t>𝑣</m:t>
                    </m:r>
                    <m:r>
                      <a:rPr lang="en-US" sz="1400" b="0" i="1">
                        <a:latin typeface="Cambria Math" panose="02040503050406030204" pitchFamily="18" charset="0"/>
                      </a:rPr>
                      <m:t>=</m:t>
                    </m:r>
                    <m:f>
                      <m:fPr>
                        <m:ctrlPr>
                          <a:rPr lang="en-US" sz="1400" b="0" i="1">
                            <a:latin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𝑞</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𝑛</m:t>
                            </m:r>
                          </m:e>
                          <m:sub>
                            <m:r>
                              <a:rPr lang="en-US" sz="1400" b="0" i="1">
                                <a:latin typeface="Cambria Math" panose="02040503050406030204" pitchFamily="18" charset="0"/>
                                <a:ea typeface="Cambria Math" panose="02040503050406030204" pitchFamily="18" charset="0"/>
                              </a:rPr>
                              <m:t>𝑒</m:t>
                            </m:r>
                          </m:sub>
                        </m:sSub>
                      </m:den>
                    </m:f>
                  </m:oMath>
                </m:oMathPara>
              </a14:m>
              <a:endParaRPr lang="en-US" sz="1400"/>
            </a:p>
          </xdr:txBody>
        </xdr:sp>
      </mc:Choice>
      <mc:Fallback xmlns="">
        <xdr:sp macro="" textlink="">
          <xdr:nvSpPr>
            <xdr:cNvPr id="585" name="TextBox 584">
              <a:extLst>
                <a:ext uri="{FF2B5EF4-FFF2-40B4-BE49-F238E27FC236}">
                  <a16:creationId xmlns:a16="http://schemas.microsoft.com/office/drawing/2014/main" id="{DF8609B3-C7A8-4A82-957B-E370AC69EE8E}"/>
                </a:ext>
              </a:extLst>
            </xdr:cNvPr>
            <xdr:cNvSpPr txBox="1"/>
          </xdr:nvSpPr>
          <xdr:spPr>
            <a:xfrm>
              <a:off x="5646420" y="2834640"/>
              <a:ext cx="1127760" cy="40530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US" sz="1400" b="0" i="0">
                  <a:latin typeface="Cambria Math" panose="02040503050406030204" pitchFamily="18" charset="0"/>
                </a:rPr>
                <a:t>𝑣=</a:t>
              </a:r>
              <a:r>
                <a:rPr lang="en-US" sz="1400" b="0" i="0">
                  <a:latin typeface="Cambria Math" panose="02040503050406030204" pitchFamily="18" charset="0"/>
                  <a:ea typeface="Cambria Math" panose="02040503050406030204" pitchFamily="18" charset="0"/>
                </a:rPr>
                <a:t>𝑞/𝑛_𝑒 </a:t>
              </a:r>
              <a:endParaRPr lang="en-US" sz="1400"/>
            </a:p>
          </xdr:txBody>
        </xdr:sp>
      </mc:Fallback>
    </mc:AlternateContent>
    <xdr:clientData/>
  </xdr:oneCellAnchor>
  <xdr:twoCellAnchor>
    <xdr:from>
      <xdr:col>1</xdr:col>
      <xdr:colOff>278424</xdr:colOff>
      <xdr:row>187</xdr:row>
      <xdr:rowOff>19051</xdr:rowOff>
    </xdr:from>
    <xdr:to>
      <xdr:col>22</xdr:col>
      <xdr:colOff>263184</xdr:colOff>
      <xdr:row>193</xdr:row>
      <xdr:rowOff>75175</xdr:rowOff>
    </xdr:to>
    <xdr:sp macro="" textlink="">
      <xdr:nvSpPr>
        <xdr:cNvPr id="586" name="TextBox 585">
          <a:extLst>
            <a:ext uri="{FF2B5EF4-FFF2-40B4-BE49-F238E27FC236}">
              <a16:creationId xmlns:a16="http://schemas.microsoft.com/office/drawing/2014/main" id="{00000000-0008-0000-0100-00004A020000}"/>
            </a:ext>
          </a:extLst>
        </xdr:cNvPr>
        <xdr:cNvSpPr txBox="1"/>
      </xdr:nvSpPr>
      <xdr:spPr>
        <a:xfrm>
          <a:off x="888024" y="21812251"/>
          <a:ext cx="5189806" cy="118153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baseline="0"/>
            <a:t>Delete the entry in C5 (arrow 1)  so the velocity input appears to be blank.  Reset the time and start the test again.  </a:t>
          </a:r>
        </a:p>
        <a:p>
          <a:endParaRPr lang="en-US" sz="1100" b="0" i="0" baseline="0"/>
        </a:p>
        <a:p>
          <a:r>
            <a:rPr lang="en-US" sz="1100" b="1" i="1" baseline="0"/>
            <a:t>This time note the time required for the tracer pulse peak to reach the monitor 10 m away and calculate the groundwater velocity.  Enter this value in O29 and determined whether or not your answer is correct.</a:t>
          </a:r>
        </a:p>
      </xdr:txBody>
    </xdr:sp>
    <xdr:clientData/>
  </xdr:twoCellAnchor>
  <xdr:twoCellAnchor editAs="oneCell">
    <xdr:from>
      <xdr:col>24</xdr:col>
      <xdr:colOff>97602</xdr:colOff>
      <xdr:row>187</xdr:row>
      <xdr:rowOff>176213</xdr:rowOff>
    </xdr:from>
    <xdr:to>
      <xdr:col>46</xdr:col>
      <xdr:colOff>681508</xdr:colOff>
      <xdr:row>205</xdr:row>
      <xdr:rowOff>100177</xdr:rowOff>
    </xdr:to>
    <xdr:pic>
      <xdr:nvPicPr>
        <xdr:cNvPr id="562" name="Picture 561">
          <a:extLst>
            <a:ext uri="{FF2B5EF4-FFF2-40B4-BE49-F238E27FC236}">
              <a16:creationId xmlns:a16="http://schemas.microsoft.com/office/drawing/2014/main" id="{00000000-0008-0000-0100-000032020000}"/>
            </a:ext>
          </a:extLst>
        </xdr:cNvPr>
        <xdr:cNvPicPr>
          <a:picLocks noChangeAspect="1"/>
        </xdr:cNvPicPr>
      </xdr:nvPicPr>
      <xdr:blipFill>
        <a:blip xmlns:r="http://schemas.openxmlformats.org/officeDocument/2006/relationships" r:embed="rId4"/>
        <a:stretch>
          <a:fillRect/>
        </a:stretch>
      </xdr:blipFill>
      <xdr:spPr>
        <a:xfrm>
          <a:off x="7184202" y="17664113"/>
          <a:ext cx="6451306" cy="3181512"/>
        </a:xfrm>
        <a:prstGeom prst="rect">
          <a:avLst/>
        </a:prstGeom>
      </xdr:spPr>
    </xdr:pic>
    <xdr:clientData/>
  </xdr:twoCellAnchor>
  <xdr:twoCellAnchor>
    <xdr:from>
      <xdr:col>1</xdr:col>
      <xdr:colOff>231530</xdr:colOff>
      <xdr:row>194</xdr:row>
      <xdr:rowOff>13921</xdr:rowOff>
    </xdr:from>
    <xdr:to>
      <xdr:col>22</xdr:col>
      <xdr:colOff>326780</xdr:colOff>
      <xdr:row>202</xdr:row>
      <xdr:rowOff>125292</xdr:rowOff>
    </xdr:to>
    <xdr:sp macro="" textlink="">
      <xdr:nvSpPr>
        <xdr:cNvPr id="563" name="TextBox 562">
          <a:extLst>
            <a:ext uri="{FF2B5EF4-FFF2-40B4-BE49-F238E27FC236}">
              <a16:creationId xmlns:a16="http://schemas.microsoft.com/office/drawing/2014/main" id="{00000000-0008-0000-0100-000033020000}"/>
            </a:ext>
          </a:extLst>
        </xdr:cNvPr>
        <xdr:cNvSpPr txBox="1"/>
      </xdr:nvSpPr>
      <xdr:spPr>
        <a:xfrm>
          <a:off x="841130" y="23120106"/>
          <a:ext cx="5300296" cy="161192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aseline="0"/>
            <a:t>Let the simulation run until the peak of the profile curve reaches the 10 m distance  (arrow 2) and then click on "stop execution".</a:t>
          </a:r>
        </a:p>
        <a:p>
          <a:endParaRPr lang="en-US" sz="1100" baseline="0"/>
        </a:p>
        <a:p>
          <a:r>
            <a:rPr lang="en-US" sz="1100" baseline="0"/>
            <a:t>Divide the distance between the injection and monitoring wells (10 m) by the time required for the tracer peak to reach the monitor (8 days in this example).  The estimated velocity in this case is 1.25 m/d.  Type this answer into the reporting box (arrow 3) and the message will change from "Try again" to "Success".</a:t>
          </a:r>
          <a:endParaRPr lang="en-US" sz="1100"/>
        </a:p>
      </xdr:txBody>
    </xdr:sp>
    <xdr:clientData/>
  </xdr:twoCellAnchor>
  <xdr:twoCellAnchor>
    <xdr:from>
      <xdr:col>26</xdr:col>
      <xdr:colOff>57666</xdr:colOff>
      <xdr:row>187</xdr:row>
      <xdr:rowOff>156365</xdr:rowOff>
    </xdr:from>
    <xdr:to>
      <xdr:col>31</xdr:col>
      <xdr:colOff>105291</xdr:colOff>
      <xdr:row>190</xdr:row>
      <xdr:rowOff>118165</xdr:rowOff>
    </xdr:to>
    <xdr:grpSp>
      <xdr:nvGrpSpPr>
        <xdr:cNvPr id="567" name="Group 566">
          <a:extLst>
            <a:ext uri="{FF2B5EF4-FFF2-40B4-BE49-F238E27FC236}">
              <a16:creationId xmlns:a16="http://schemas.microsoft.com/office/drawing/2014/main" id="{00000000-0008-0000-0100-000037020000}"/>
            </a:ext>
          </a:extLst>
        </xdr:cNvPr>
        <xdr:cNvGrpSpPr/>
      </xdr:nvGrpSpPr>
      <xdr:grpSpPr>
        <a:xfrm>
          <a:off x="7817056" y="35364017"/>
          <a:ext cx="976894" cy="519361"/>
          <a:chOff x="7946385" y="17640755"/>
          <a:chExt cx="1000125" cy="508807"/>
        </a:xfrm>
      </xdr:grpSpPr>
      <xdr:sp macro="" textlink="">
        <xdr:nvSpPr>
          <xdr:cNvPr id="564" name="Arrow: Right 563">
            <a:extLst>
              <a:ext uri="{FF2B5EF4-FFF2-40B4-BE49-F238E27FC236}">
                <a16:creationId xmlns:a16="http://schemas.microsoft.com/office/drawing/2014/main" id="{00000000-0008-0000-0100-000034020000}"/>
              </a:ext>
            </a:extLst>
          </xdr:cNvPr>
          <xdr:cNvSpPr/>
        </xdr:nvSpPr>
        <xdr:spPr>
          <a:xfrm rot="9232762">
            <a:off x="7946385" y="17640755"/>
            <a:ext cx="1000125" cy="508807"/>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65" name="TextBox 564">
            <a:extLst>
              <a:ext uri="{FF2B5EF4-FFF2-40B4-BE49-F238E27FC236}">
                <a16:creationId xmlns:a16="http://schemas.microsoft.com/office/drawing/2014/main" id="{00000000-0008-0000-0100-000035020000}"/>
              </a:ext>
            </a:extLst>
          </xdr:cNvPr>
          <xdr:cNvSpPr txBox="1"/>
        </xdr:nvSpPr>
        <xdr:spPr>
          <a:xfrm>
            <a:off x="8316270" y="17697341"/>
            <a:ext cx="342900" cy="3714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chemeClr val="bg1"/>
                </a:solidFill>
              </a:rPr>
              <a:t>1</a:t>
            </a:r>
          </a:p>
        </xdr:txBody>
      </xdr:sp>
    </xdr:grpSp>
    <xdr:clientData/>
  </xdr:twoCellAnchor>
  <xdr:twoCellAnchor>
    <xdr:from>
      <xdr:col>45</xdr:col>
      <xdr:colOff>533916</xdr:colOff>
      <xdr:row>193</xdr:row>
      <xdr:rowOff>48190</xdr:rowOff>
    </xdr:from>
    <xdr:to>
      <xdr:col>47</xdr:col>
      <xdr:colOff>314841</xdr:colOff>
      <xdr:row>196</xdr:row>
      <xdr:rowOff>14072</xdr:rowOff>
    </xdr:to>
    <xdr:sp macro="" textlink="">
      <xdr:nvSpPr>
        <xdr:cNvPr id="588" name="Arrow: Right 587">
          <a:extLst>
            <a:ext uri="{FF2B5EF4-FFF2-40B4-BE49-F238E27FC236}">
              <a16:creationId xmlns:a16="http://schemas.microsoft.com/office/drawing/2014/main" id="{00000000-0008-0000-0100-00004C020000}"/>
            </a:ext>
          </a:extLst>
        </xdr:cNvPr>
        <xdr:cNvSpPr/>
      </xdr:nvSpPr>
      <xdr:spPr>
        <a:xfrm rot="9232762">
          <a:off x="12878316" y="18621940"/>
          <a:ext cx="1000125" cy="508807"/>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46</xdr:col>
      <xdr:colOff>276225</xdr:colOff>
      <xdr:row>193</xdr:row>
      <xdr:rowOff>114300</xdr:rowOff>
    </xdr:from>
    <xdr:to>
      <xdr:col>47</xdr:col>
      <xdr:colOff>9525</xdr:colOff>
      <xdr:row>195</xdr:row>
      <xdr:rowOff>123825</xdr:rowOff>
    </xdr:to>
    <xdr:sp macro="" textlink="">
      <xdr:nvSpPr>
        <xdr:cNvPr id="589" name="TextBox 588">
          <a:extLst>
            <a:ext uri="{FF2B5EF4-FFF2-40B4-BE49-F238E27FC236}">
              <a16:creationId xmlns:a16="http://schemas.microsoft.com/office/drawing/2014/main" id="{00000000-0008-0000-0100-00004D020000}"/>
            </a:ext>
          </a:extLst>
        </xdr:cNvPr>
        <xdr:cNvSpPr txBox="1"/>
      </xdr:nvSpPr>
      <xdr:spPr>
        <a:xfrm>
          <a:off x="13230225" y="18688050"/>
          <a:ext cx="342900" cy="3714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chemeClr val="bg1"/>
              </a:solidFill>
            </a:rPr>
            <a:t>2</a:t>
          </a:r>
        </a:p>
      </xdr:txBody>
    </xdr:sp>
    <xdr:clientData/>
  </xdr:twoCellAnchor>
  <xdr:twoCellAnchor>
    <xdr:from>
      <xdr:col>41</xdr:col>
      <xdr:colOff>181491</xdr:colOff>
      <xdr:row>198</xdr:row>
      <xdr:rowOff>19615</xdr:rowOff>
    </xdr:from>
    <xdr:to>
      <xdr:col>44</xdr:col>
      <xdr:colOff>191016</xdr:colOff>
      <xdr:row>200</xdr:row>
      <xdr:rowOff>166472</xdr:rowOff>
    </xdr:to>
    <xdr:sp macro="" textlink="">
      <xdr:nvSpPr>
        <xdr:cNvPr id="590" name="Arrow: Right 589">
          <a:extLst>
            <a:ext uri="{FF2B5EF4-FFF2-40B4-BE49-F238E27FC236}">
              <a16:creationId xmlns:a16="http://schemas.microsoft.com/office/drawing/2014/main" id="{00000000-0008-0000-0100-00004E020000}"/>
            </a:ext>
          </a:extLst>
        </xdr:cNvPr>
        <xdr:cNvSpPr/>
      </xdr:nvSpPr>
      <xdr:spPr>
        <a:xfrm rot="9232762">
          <a:off x="10925691" y="19498240"/>
          <a:ext cx="1000125" cy="508807"/>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43</xdr:col>
      <xdr:colOff>152400</xdr:colOff>
      <xdr:row>198</xdr:row>
      <xdr:rowOff>85725</xdr:rowOff>
    </xdr:from>
    <xdr:to>
      <xdr:col>43</xdr:col>
      <xdr:colOff>495300</xdr:colOff>
      <xdr:row>200</xdr:row>
      <xdr:rowOff>95250</xdr:rowOff>
    </xdr:to>
    <xdr:sp macro="" textlink="">
      <xdr:nvSpPr>
        <xdr:cNvPr id="591" name="TextBox 590">
          <a:extLst>
            <a:ext uri="{FF2B5EF4-FFF2-40B4-BE49-F238E27FC236}">
              <a16:creationId xmlns:a16="http://schemas.microsoft.com/office/drawing/2014/main" id="{00000000-0008-0000-0100-00004F020000}"/>
            </a:ext>
          </a:extLst>
        </xdr:cNvPr>
        <xdr:cNvSpPr txBox="1"/>
      </xdr:nvSpPr>
      <xdr:spPr>
        <a:xfrm>
          <a:off x="11277600" y="19564350"/>
          <a:ext cx="342900" cy="3714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chemeClr val="bg1"/>
              </a:solidFill>
            </a:rPr>
            <a:t>3</a:t>
          </a:r>
        </a:p>
      </xdr:txBody>
    </xdr:sp>
    <xdr:clientData/>
  </xdr:twoCellAnchor>
  <xdr:twoCellAnchor>
    <xdr:from>
      <xdr:col>1</xdr:col>
      <xdr:colOff>176579</xdr:colOff>
      <xdr:row>230</xdr:row>
      <xdr:rowOff>30772</xdr:rowOff>
    </xdr:from>
    <xdr:to>
      <xdr:col>22</xdr:col>
      <xdr:colOff>161339</xdr:colOff>
      <xdr:row>239</xdr:row>
      <xdr:rowOff>0</xdr:rowOff>
    </xdr:to>
    <xdr:sp macro="" textlink="">
      <xdr:nvSpPr>
        <xdr:cNvPr id="592" name="TextBox 591">
          <a:extLst>
            <a:ext uri="{FF2B5EF4-FFF2-40B4-BE49-F238E27FC236}">
              <a16:creationId xmlns:a16="http://schemas.microsoft.com/office/drawing/2014/main" id="{00000000-0008-0000-0100-000050020000}"/>
            </a:ext>
          </a:extLst>
        </xdr:cNvPr>
        <xdr:cNvSpPr txBox="1"/>
      </xdr:nvSpPr>
      <xdr:spPr>
        <a:xfrm>
          <a:off x="786179" y="42880572"/>
          <a:ext cx="5318760" cy="164562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baseline="0"/>
            <a:t>If you ran an interwell tracer test with your monitor not on the centerline, would the velocity estimated be accurate?  </a:t>
          </a:r>
        </a:p>
        <a:p>
          <a:endParaRPr lang="en-US" sz="1100" b="0" i="0" baseline="0"/>
        </a:p>
        <a:p>
          <a:r>
            <a:rPr lang="en-US" sz="1100" b="1" i="1" baseline="0"/>
            <a:t>Answer this using the breakthrough curve graphs. Run several tests with the input varying between 1 m and 8 m and record the velocity determined from each monitor.  Type a velocity of 1 m/day into the v input cell (arrow 1 in Q1) and leave xo at 2 m.  Run all simulations with this velocity value fixed.  Under what conditions are the estimates in best agreement?  Worst?</a:t>
          </a:r>
        </a:p>
      </xdr:txBody>
    </xdr:sp>
    <xdr:clientData/>
  </xdr:twoCellAnchor>
  <xdr:twoCellAnchor>
    <xdr:from>
      <xdr:col>1</xdr:col>
      <xdr:colOff>172916</xdr:colOff>
      <xdr:row>238</xdr:row>
      <xdr:rowOff>173647</xdr:rowOff>
    </xdr:from>
    <xdr:to>
      <xdr:col>22</xdr:col>
      <xdr:colOff>268166</xdr:colOff>
      <xdr:row>250</xdr:row>
      <xdr:rowOff>84667</xdr:rowOff>
    </xdr:to>
    <xdr:sp macro="" textlink="">
      <xdr:nvSpPr>
        <xdr:cNvPr id="593" name="TextBox 592">
          <a:extLst>
            <a:ext uri="{FF2B5EF4-FFF2-40B4-BE49-F238E27FC236}">
              <a16:creationId xmlns:a16="http://schemas.microsoft.com/office/drawing/2014/main" id="{00000000-0008-0000-0100-000051020000}"/>
            </a:ext>
          </a:extLst>
        </xdr:cNvPr>
        <xdr:cNvSpPr txBox="1"/>
      </xdr:nvSpPr>
      <xdr:spPr>
        <a:xfrm>
          <a:off x="782516" y="44513580"/>
          <a:ext cx="5429250" cy="214622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The estimated velocity is lower when the the monitor</a:t>
          </a:r>
          <a:r>
            <a:rPr lang="en-US" sz="1100" baseline="0"/>
            <a:t> is nearer the outer edges of the tracer pulse.  This apparent retardation led to a negative bias of 77% in the case of a tracer pulse 1 m wide.  The effect disappeared when the pulse was increased to a width of 5 m, for a monitor located 3 m off the centerline of the pulse.</a:t>
          </a:r>
          <a:endParaRPr lang="en-US" sz="1100" b="0" i="0" u="none" strike="noStrike" baseline="0">
            <a:solidFill>
              <a:schemeClr val="dk1"/>
            </a:solidFill>
            <a:effectLst/>
            <a:latin typeface="+mn-lt"/>
            <a:ea typeface="+mn-ea"/>
            <a:cs typeface="+mn-cs"/>
          </a:endParaRPr>
        </a:p>
        <a:p>
          <a:endParaRPr lang="en-US" sz="1100" b="0" i="0" u="none" strike="noStrike" baseline="0">
            <a:solidFill>
              <a:schemeClr val="dk1"/>
            </a:solidFill>
            <a:effectLst/>
            <a:latin typeface="+mn-lt"/>
            <a:ea typeface="+mn-ea"/>
            <a:cs typeface="+mn-cs"/>
          </a:endParaRPr>
        </a:p>
        <a:p>
          <a:r>
            <a:rPr lang="en-US" sz="1100" b="0" i="0" u="none" strike="noStrike" baseline="0">
              <a:solidFill>
                <a:schemeClr val="dk1"/>
              </a:solidFill>
              <a:effectLst/>
              <a:latin typeface="+mn-lt"/>
              <a:ea typeface="+mn-ea"/>
              <a:cs typeface="+mn-cs"/>
            </a:rPr>
            <a:t>It is worth noting that the delays in peak arrival are not likely to be of practical significance  in the most extreme cases because the concentrations at the extreme pulse edges where the effect is greatest are a tiny fraction of the input concentration.  In the runs shown to right, the maximum bias is not likely to exceed about 20% (near the conditions of Run 3 where the edge concentrations were 3x10</a:t>
          </a:r>
          <a:r>
            <a:rPr lang="en-US" sz="1100" b="0" i="0" u="none" strike="noStrike" baseline="30000">
              <a:solidFill>
                <a:schemeClr val="dk1"/>
              </a:solidFill>
              <a:effectLst/>
              <a:latin typeface="+mn-lt"/>
              <a:ea typeface="+mn-ea"/>
              <a:cs typeface="+mn-cs"/>
            </a:rPr>
            <a:t>-4</a:t>
          </a:r>
          <a:r>
            <a:rPr lang="en-US" sz="1100" b="0" i="0" u="none" strike="noStrike" baseline="0">
              <a:solidFill>
                <a:schemeClr val="dk1"/>
              </a:solidFill>
              <a:effectLst/>
              <a:latin typeface="+mn-lt"/>
              <a:ea typeface="+mn-ea"/>
              <a:cs typeface="+mn-cs"/>
            </a:rPr>
            <a:t> of the maximum).</a:t>
          </a:r>
          <a:endParaRPr lang="en-US" sz="1100"/>
        </a:p>
      </xdr:txBody>
    </xdr:sp>
    <xdr:clientData/>
  </xdr:twoCellAnchor>
  <xdr:twoCellAnchor editAs="oneCell">
    <xdr:from>
      <xdr:col>25</xdr:col>
      <xdr:colOff>47625</xdr:colOff>
      <xdr:row>230</xdr:row>
      <xdr:rowOff>26057</xdr:rowOff>
    </xdr:from>
    <xdr:to>
      <xdr:col>39</xdr:col>
      <xdr:colOff>52597</xdr:colOff>
      <xdr:row>239</xdr:row>
      <xdr:rowOff>70354</xdr:rowOff>
    </xdr:to>
    <xdr:pic>
      <xdr:nvPicPr>
        <xdr:cNvPr id="569" name="Picture 568">
          <a:extLst>
            <a:ext uri="{FF2B5EF4-FFF2-40B4-BE49-F238E27FC236}">
              <a16:creationId xmlns:a16="http://schemas.microsoft.com/office/drawing/2014/main" id="{00000000-0008-0000-0100-000039020000}"/>
            </a:ext>
          </a:extLst>
        </xdr:cNvPr>
        <xdr:cNvPicPr>
          <a:picLocks noChangeAspect="1"/>
        </xdr:cNvPicPr>
      </xdr:nvPicPr>
      <xdr:blipFill>
        <a:blip xmlns:r="http://schemas.openxmlformats.org/officeDocument/2006/relationships" r:embed="rId5"/>
        <a:stretch>
          <a:fillRect/>
        </a:stretch>
      </xdr:blipFill>
      <xdr:spPr>
        <a:xfrm>
          <a:off x="7743825" y="21495407"/>
          <a:ext cx="2671972" cy="1673071"/>
        </a:xfrm>
        <a:prstGeom prst="rect">
          <a:avLst/>
        </a:prstGeom>
      </xdr:spPr>
    </xdr:pic>
    <xdr:clientData/>
  </xdr:twoCellAnchor>
  <xdr:twoCellAnchor>
    <xdr:from>
      <xdr:col>30</xdr:col>
      <xdr:colOff>70866</xdr:colOff>
      <xdr:row>232</xdr:row>
      <xdr:rowOff>120397</xdr:rowOff>
    </xdr:from>
    <xdr:to>
      <xdr:col>33</xdr:col>
      <xdr:colOff>99441</xdr:colOff>
      <xdr:row>234</xdr:row>
      <xdr:rowOff>25147</xdr:rowOff>
    </xdr:to>
    <xdr:sp macro="" textlink="">
      <xdr:nvSpPr>
        <xdr:cNvPr id="570" name="TextBox 569">
          <a:extLst>
            <a:ext uri="{FF2B5EF4-FFF2-40B4-BE49-F238E27FC236}">
              <a16:creationId xmlns:a16="http://schemas.microsoft.com/office/drawing/2014/main" id="{00000000-0008-0000-0100-00003A020000}"/>
            </a:ext>
          </a:extLst>
        </xdr:cNvPr>
        <xdr:cNvSpPr txBox="1"/>
      </xdr:nvSpPr>
      <xdr:spPr>
        <a:xfrm>
          <a:off x="8754618" y="22166581"/>
          <a:ext cx="604647" cy="27051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Run 1</a:t>
          </a:r>
        </a:p>
      </xdr:txBody>
    </xdr:sp>
    <xdr:clientData/>
  </xdr:twoCellAnchor>
  <xdr:twoCellAnchor>
    <xdr:from>
      <xdr:col>28</xdr:col>
      <xdr:colOff>179352</xdr:colOff>
      <xdr:row>242</xdr:row>
      <xdr:rowOff>45373</xdr:rowOff>
    </xdr:from>
    <xdr:to>
      <xdr:col>29</xdr:col>
      <xdr:colOff>165330</xdr:colOff>
      <xdr:row>242</xdr:row>
      <xdr:rowOff>159276</xdr:rowOff>
    </xdr:to>
    <xdr:sp macro="" textlink="">
      <xdr:nvSpPr>
        <xdr:cNvPr id="596" name="Arrow: Left 595">
          <a:extLst>
            <a:ext uri="{FF2B5EF4-FFF2-40B4-BE49-F238E27FC236}">
              <a16:creationId xmlns:a16="http://schemas.microsoft.com/office/drawing/2014/main" id="{00000000-0008-0000-0100-000054020000}"/>
            </a:ext>
          </a:extLst>
        </xdr:cNvPr>
        <xdr:cNvSpPr/>
      </xdr:nvSpPr>
      <xdr:spPr>
        <a:xfrm rot="2327876">
          <a:off x="8484187" y="31499576"/>
          <a:ext cx="178890" cy="113903"/>
        </a:xfrm>
        <a:prstGeom prst="leftArrow">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31</xdr:col>
      <xdr:colOff>191705</xdr:colOff>
      <xdr:row>243</xdr:row>
      <xdr:rowOff>172055</xdr:rowOff>
    </xdr:from>
    <xdr:to>
      <xdr:col>35</xdr:col>
      <xdr:colOff>27369</xdr:colOff>
      <xdr:row>245</xdr:row>
      <xdr:rowOff>76804</xdr:rowOff>
    </xdr:to>
    <xdr:sp macro="" textlink="">
      <xdr:nvSpPr>
        <xdr:cNvPr id="597" name="TextBox 596">
          <a:extLst>
            <a:ext uri="{FF2B5EF4-FFF2-40B4-BE49-F238E27FC236}">
              <a16:creationId xmlns:a16="http://schemas.microsoft.com/office/drawing/2014/main" id="{00000000-0008-0000-0100-000055020000}"/>
            </a:ext>
          </a:extLst>
        </xdr:cNvPr>
        <xdr:cNvSpPr txBox="1"/>
      </xdr:nvSpPr>
      <xdr:spPr>
        <a:xfrm>
          <a:off x="9075275" y="31809523"/>
          <a:ext cx="607309" cy="27128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Run 3</a:t>
          </a:r>
        </a:p>
      </xdr:txBody>
    </xdr:sp>
    <xdr:clientData/>
  </xdr:twoCellAnchor>
  <xdr:twoCellAnchor editAs="oneCell">
    <xdr:from>
      <xdr:col>39</xdr:col>
      <xdr:colOff>180975</xdr:colOff>
      <xdr:row>239</xdr:row>
      <xdr:rowOff>119882</xdr:rowOff>
    </xdr:from>
    <xdr:to>
      <xdr:col>46</xdr:col>
      <xdr:colOff>287450</xdr:colOff>
      <xdr:row>248</xdr:row>
      <xdr:rowOff>114301</xdr:rowOff>
    </xdr:to>
    <xdr:pic>
      <xdr:nvPicPr>
        <xdr:cNvPr id="598" name="Picture 597">
          <a:extLst>
            <a:ext uri="{FF2B5EF4-FFF2-40B4-BE49-F238E27FC236}">
              <a16:creationId xmlns:a16="http://schemas.microsoft.com/office/drawing/2014/main" id="{00000000-0008-0000-0100-000056020000}"/>
            </a:ext>
          </a:extLst>
        </xdr:cNvPr>
        <xdr:cNvPicPr>
          <a:picLocks noChangeAspect="1"/>
        </xdr:cNvPicPr>
      </xdr:nvPicPr>
      <xdr:blipFill>
        <a:blip xmlns:r="http://schemas.openxmlformats.org/officeDocument/2006/relationships" r:embed="rId6"/>
        <a:stretch>
          <a:fillRect/>
        </a:stretch>
      </xdr:blipFill>
      <xdr:spPr>
        <a:xfrm>
          <a:off x="10544175" y="23218007"/>
          <a:ext cx="2697275" cy="1623193"/>
        </a:xfrm>
        <a:prstGeom prst="rect">
          <a:avLst/>
        </a:prstGeom>
      </xdr:spPr>
    </xdr:pic>
    <xdr:clientData/>
  </xdr:twoCellAnchor>
  <xdr:twoCellAnchor>
    <xdr:from>
      <xdr:col>43</xdr:col>
      <xdr:colOff>45520</xdr:colOff>
      <xdr:row>242</xdr:row>
      <xdr:rowOff>7997</xdr:rowOff>
    </xdr:from>
    <xdr:to>
      <xdr:col>43</xdr:col>
      <xdr:colOff>221998</xdr:colOff>
      <xdr:row>242</xdr:row>
      <xdr:rowOff>119610</xdr:rowOff>
    </xdr:to>
    <xdr:sp macro="" textlink="">
      <xdr:nvSpPr>
        <xdr:cNvPr id="599" name="Arrow: Left 598">
          <a:extLst>
            <a:ext uri="{FF2B5EF4-FFF2-40B4-BE49-F238E27FC236}">
              <a16:creationId xmlns:a16="http://schemas.microsoft.com/office/drawing/2014/main" id="{00000000-0008-0000-0100-000057020000}"/>
            </a:ext>
          </a:extLst>
        </xdr:cNvPr>
        <xdr:cNvSpPr/>
      </xdr:nvSpPr>
      <xdr:spPr>
        <a:xfrm rot="2327876">
          <a:off x="11170720" y="23649047"/>
          <a:ext cx="176478" cy="111613"/>
        </a:xfrm>
        <a:prstGeom prst="leftArrow">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43</xdr:col>
      <xdr:colOff>400050</xdr:colOff>
      <xdr:row>241</xdr:row>
      <xdr:rowOff>38101</xdr:rowOff>
    </xdr:from>
    <xdr:to>
      <xdr:col>44</xdr:col>
      <xdr:colOff>390525</xdr:colOff>
      <xdr:row>242</xdr:row>
      <xdr:rowOff>123826</xdr:rowOff>
    </xdr:to>
    <xdr:sp macro="" textlink="">
      <xdr:nvSpPr>
        <xdr:cNvPr id="600" name="TextBox 599">
          <a:extLst>
            <a:ext uri="{FF2B5EF4-FFF2-40B4-BE49-F238E27FC236}">
              <a16:creationId xmlns:a16="http://schemas.microsoft.com/office/drawing/2014/main" id="{00000000-0008-0000-0100-000058020000}"/>
            </a:ext>
          </a:extLst>
        </xdr:cNvPr>
        <xdr:cNvSpPr txBox="1"/>
      </xdr:nvSpPr>
      <xdr:spPr>
        <a:xfrm>
          <a:off x="11525250" y="23498176"/>
          <a:ext cx="600075" cy="2667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Run 5</a:t>
          </a:r>
        </a:p>
        <a:p>
          <a:endParaRPr lang="en-US" sz="1100"/>
        </a:p>
      </xdr:txBody>
    </xdr:sp>
    <xdr:clientData/>
  </xdr:twoCellAnchor>
  <xdr:twoCellAnchor editAs="oneCell">
    <xdr:from>
      <xdr:col>46</xdr:col>
      <xdr:colOff>304800</xdr:colOff>
      <xdr:row>239</xdr:row>
      <xdr:rowOff>120511</xdr:rowOff>
    </xdr:from>
    <xdr:to>
      <xdr:col>50</xdr:col>
      <xdr:colOff>265945</xdr:colOff>
      <xdr:row>248</xdr:row>
      <xdr:rowOff>115128</xdr:rowOff>
    </xdr:to>
    <xdr:pic>
      <xdr:nvPicPr>
        <xdr:cNvPr id="601" name="Picture 600">
          <a:extLst>
            <a:ext uri="{FF2B5EF4-FFF2-40B4-BE49-F238E27FC236}">
              <a16:creationId xmlns:a16="http://schemas.microsoft.com/office/drawing/2014/main" id="{00000000-0008-0000-0100-000059020000}"/>
            </a:ext>
          </a:extLst>
        </xdr:cNvPr>
        <xdr:cNvPicPr>
          <a:picLocks noChangeAspect="1"/>
        </xdr:cNvPicPr>
      </xdr:nvPicPr>
      <xdr:blipFill>
        <a:blip xmlns:r="http://schemas.openxmlformats.org/officeDocument/2006/relationships" r:embed="rId7"/>
        <a:stretch>
          <a:fillRect/>
        </a:stretch>
      </xdr:blipFill>
      <xdr:spPr>
        <a:xfrm>
          <a:off x="13258800" y="23218636"/>
          <a:ext cx="2667000" cy="1623391"/>
        </a:xfrm>
        <a:prstGeom prst="rect">
          <a:avLst/>
        </a:prstGeom>
      </xdr:spPr>
    </xdr:pic>
    <xdr:clientData/>
  </xdr:twoCellAnchor>
  <xdr:twoCellAnchor>
    <xdr:from>
      <xdr:col>48</xdr:col>
      <xdr:colOff>57150</xdr:colOff>
      <xdr:row>241</xdr:row>
      <xdr:rowOff>152401</xdr:rowOff>
    </xdr:from>
    <xdr:to>
      <xdr:col>49</xdr:col>
      <xdr:colOff>47625</xdr:colOff>
      <xdr:row>243</xdr:row>
      <xdr:rowOff>57151</xdr:rowOff>
    </xdr:to>
    <xdr:sp macro="" textlink="">
      <xdr:nvSpPr>
        <xdr:cNvPr id="603" name="TextBox 602">
          <a:extLst>
            <a:ext uri="{FF2B5EF4-FFF2-40B4-BE49-F238E27FC236}">
              <a16:creationId xmlns:a16="http://schemas.microsoft.com/office/drawing/2014/main" id="{00000000-0008-0000-0100-00005B020000}"/>
            </a:ext>
          </a:extLst>
        </xdr:cNvPr>
        <xdr:cNvSpPr txBox="1"/>
      </xdr:nvSpPr>
      <xdr:spPr>
        <a:xfrm>
          <a:off x="14230350" y="23612476"/>
          <a:ext cx="600075" cy="2667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Run 8</a:t>
          </a:r>
        </a:p>
        <a:p>
          <a:endParaRPr lang="en-US" sz="1100"/>
        </a:p>
      </xdr:txBody>
    </xdr:sp>
    <xdr:clientData/>
  </xdr:twoCellAnchor>
  <xdr:twoCellAnchor>
    <xdr:from>
      <xdr:col>1</xdr:col>
      <xdr:colOff>269631</xdr:colOff>
      <xdr:row>169</xdr:row>
      <xdr:rowOff>70338</xdr:rowOff>
    </xdr:from>
    <xdr:to>
      <xdr:col>22</xdr:col>
      <xdr:colOff>386862</xdr:colOff>
      <xdr:row>175</xdr:row>
      <xdr:rowOff>23446</xdr:rowOff>
    </xdr:to>
    <xdr:sp macro="" textlink="">
      <xdr:nvSpPr>
        <xdr:cNvPr id="607" name="TextBox 606">
          <a:extLst>
            <a:ext uri="{FF2B5EF4-FFF2-40B4-BE49-F238E27FC236}">
              <a16:creationId xmlns:a16="http://schemas.microsoft.com/office/drawing/2014/main" id="{00000000-0008-0000-0100-00005F020000}"/>
            </a:ext>
          </a:extLst>
        </xdr:cNvPr>
        <xdr:cNvSpPr txBox="1"/>
      </xdr:nvSpPr>
      <xdr:spPr>
        <a:xfrm>
          <a:off x="879231" y="18487292"/>
          <a:ext cx="5322277" cy="107852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baseline="0">
              <a:solidFill>
                <a:schemeClr val="dk1"/>
              </a:solidFill>
              <a:effectLst/>
              <a:latin typeface="+mn-lt"/>
              <a:ea typeface="+mn-ea"/>
              <a:cs typeface="+mn-cs"/>
            </a:rPr>
            <a:t>To start a test, press "Reset the Time" followed by "Start the test".  The tracer will begin its journey from the injection well to the monitoring wells.</a:t>
          </a:r>
        </a:p>
        <a:p>
          <a:endParaRPr lang="en-US">
            <a:effectLst/>
          </a:endParaRPr>
        </a:p>
        <a:p>
          <a:r>
            <a:rPr lang="en-US" sz="1100" b="1" i="1">
              <a:solidFill>
                <a:schemeClr val="dk1"/>
              </a:solidFill>
              <a:effectLst/>
              <a:latin typeface="+mn-lt"/>
              <a:ea typeface="+mn-ea"/>
              <a:cs typeface="+mn-cs"/>
            </a:rPr>
            <a:t>Enter</a:t>
          </a:r>
          <a:r>
            <a:rPr lang="en-US" sz="1100" b="1" i="1" baseline="0">
              <a:solidFill>
                <a:schemeClr val="dk1"/>
              </a:solidFill>
              <a:effectLst/>
              <a:latin typeface="+mn-lt"/>
              <a:ea typeface="+mn-ea"/>
              <a:cs typeface="+mn-cs"/>
            </a:rPr>
            <a:t> a velocity of 1 m/d into C5 and run a simulation.  How many days pass before the peak of the tracer pulse reaches the monitor on the centerline?</a:t>
          </a:r>
          <a:endParaRPr lang="en-US">
            <a:effectLst/>
          </a:endParaRPr>
        </a:p>
        <a:p>
          <a:endParaRPr lang="en-US" sz="1100"/>
        </a:p>
      </xdr:txBody>
    </xdr:sp>
    <xdr:clientData/>
  </xdr:twoCellAnchor>
  <xdr:twoCellAnchor editAs="oneCell">
    <xdr:from>
      <xdr:col>24</xdr:col>
      <xdr:colOff>105508</xdr:colOff>
      <xdr:row>168</xdr:row>
      <xdr:rowOff>70339</xdr:rowOff>
    </xdr:from>
    <xdr:to>
      <xdr:col>47</xdr:col>
      <xdr:colOff>550148</xdr:colOff>
      <xdr:row>186</xdr:row>
      <xdr:rowOff>66459</xdr:rowOff>
    </xdr:to>
    <xdr:pic>
      <xdr:nvPicPr>
        <xdr:cNvPr id="609" name="Picture 608">
          <a:extLst>
            <a:ext uri="{FF2B5EF4-FFF2-40B4-BE49-F238E27FC236}">
              <a16:creationId xmlns:a16="http://schemas.microsoft.com/office/drawing/2014/main" id="{00000000-0008-0000-0100-000061020000}"/>
            </a:ext>
          </a:extLst>
        </xdr:cNvPr>
        <xdr:cNvPicPr>
          <a:picLocks noChangeAspect="1"/>
        </xdr:cNvPicPr>
      </xdr:nvPicPr>
      <xdr:blipFill>
        <a:blip xmlns:r="http://schemas.openxmlformats.org/officeDocument/2006/relationships" r:embed="rId8"/>
        <a:stretch>
          <a:fillRect/>
        </a:stretch>
      </xdr:blipFill>
      <xdr:spPr>
        <a:xfrm>
          <a:off x="7139354" y="18299724"/>
          <a:ext cx="7010400" cy="3372366"/>
        </a:xfrm>
        <a:prstGeom prst="rect">
          <a:avLst/>
        </a:prstGeom>
      </xdr:spPr>
    </xdr:pic>
    <xdr:clientData/>
  </xdr:twoCellAnchor>
  <xdr:twoCellAnchor>
    <xdr:from>
      <xdr:col>1</xdr:col>
      <xdr:colOff>219807</xdr:colOff>
      <xdr:row>175</xdr:row>
      <xdr:rowOff>119429</xdr:rowOff>
    </xdr:from>
    <xdr:to>
      <xdr:col>22</xdr:col>
      <xdr:colOff>315057</xdr:colOff>
      <xdr:row>178</xdr:row>
      <xdr:rowOff>93785</xdr:rowOff>
    </xdr:to>
    <xdr:sp macro="" textlink="">
      <xdr:nvSpPr>
        <xdr:cNvPr id="610" name="TextBox 609">
          <a:extLst>
            <a:ext uri="{FF2B5EF4-FFF2-40B4-BE49-F238E27FC236}">
              <a16:creationId xmlns:a16="http://schemas.microsoft.com/office/drawing/2014/main" id="{00000000-0008-0000-0100-000062020000}"/>
            </a:ext>
          </a:extLst>
        </xdr:cNvPr>
        <xdr:cNvSpPr txBox="1"/>
      </xdr:nvSpPr>
      <xdr:spPr>
        <a:xfrm>
          <a:off x="829407" y="19661798"/>
          <a:ext cx="5300296" cy="53706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The simulation shows that the tracer pulse reaches</a:t>
          </a:r>
          <a:r>
            <a:rPr lang="en-US" sz="1100" baseline="0"/>
            <a:t> the monitor 10 m from the injection point in 10 days.</a:t>
          </a:r>
          <a:endParaRPr lang="en-US" sz="1100"/>
        </a:p>
      </xdr:txBody>
    </xdr:sp>
    <xdr:clientData/>
  </xdr:twoCellAnchor>
  <xdr:twoCellAnchor>
    <xdr:from>
      <xdr:col>1</xdr:col>
      <xdr:colOff>330200</xdr:colOff>
      <xdr:row>205</xdr:row>
      <xdr:rowOff>127000</xdr:rowOff>
    </xdr:from>
    <xdr:to>
      <xdr:col>22</xdr:col>
      <xdr:colOff>238760</xdr:colOff>
      <xdr:row>214</xdr:row>
      <xdr:rowOff>91807</xdr:rowOff>
    </xdr:to>
    <xdr:sp macro="" textlink="">
      <xdr:nvSpPr>
        <xdr:cNvPr id="612" name="TextBox 611">
          <a:extLst>
            <a:ext uri="{FF2B5EF4-FFF2-40B4-BE49-F238E27FC236}">
              <a16:creationId xmlns:a16="http://schemas.microsoft.com/office/drawing/2014/main" id="{00000000-0008-0000-0100-000064020000}"/>
            </a:ext>
          </a:extLst>
        </xdr:cNvPr>
        <xdr:cNvSpPr txBox="1"/>
      </xdr:nvSpPr>
      <xdr:spPr>
        <a:xfrm>
          <a:off x="939800" y="38320133"/>
          <a:ext cx="5242560" cy="164120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baseline="0"/>
            <a:t>In (2) the velocity was estimated from the arrival time of the peak.  Is this the best part of the curve to use?  </a:t>
          </a:r>
        </a:p>
        <a:p>
          <a:endParaRPr lang="en-US" sz="1100" b="0" i="0" baseline="0"/>
        </a:p>
        <a:p>
          <a:r>
            <a:rPr lang="en-US" sz="1100" b="1" i="1" baseline="0"/>
            <a:t>Run tests with input shown at right and repeat tests for xo = 2,4, and 6 m.  Note the arrival time of C = 0.1, C= 0.5 (relative to the maximum concentration that crosses the monitor on the centerline), and the peak and calculate the apparent velocity from each.  Which one is closest to the correct value of 1?  Explain what is happening here. </a:t>
          </a:r>
        </a:p>
        <a:p>
          <a:endParaRPr lang="en-US" sz="1100" b="0" i="0" baseline="0"/>
        </a:p>
      </xdr:txBody>
    </xdr:sp>
    <xdr:clientData/>
  </xdr:twoCellAnchor>
  <xdr:twoCellAnchor editAs="oneCell">
    <xdr:from>
      <xdr:col>5</xdr:col>
      <xdr:colOff>174434</xdr:colOff>
      <xdr:row>215</xdr:row>
      <xdr:rowOff>9180</xdr:rowOff>
    </xdr:from>
    <xdr:to>
      <xdr:col>16</xdr:col>
      <xdr:colOff>137608</xdr:colOff>
      <xdr:row>218</xdr:row>
      <xdr:rowOff>113378</xdr:rowOff>
    </xdr:to>
    <xdr:pic>
      <xdr:nvPicPr>
        <xdr:cNvPr id="613" name="Picture 612">
          <a:extLst>
            <a:ext uri="{FF2B5EF4-FFF2-40B4-BE49-F238E27FC236}">
              <a16:creationId xmlns:a16="http://schemas.microsoft.com/office/drawing/2014/main" id="{00000000-0008-0000-0100-000065020000}"/>
            </a:ext>
          </a:extLst>
        </xdr:cNvPr>
        <xdr:cNvPicPr>
          <a:picLocks noChangeAspect="1"/>
        </xdr:cNvPicPr>
      </xdr:nvPicPr>
      <xdr:blipFill>
        <a:blip xmlns:r="http://schemas.openxmlformats.org/officeDocument/2006/relationships" r:embed="rId9"/>
        <a:stretch>
          <a:fillRect/>
        </a:stretch>
      </xdr:blipFill>
      <xdr:spPr>
        <a:xfrm>
          <a:off x="2377807" y="26559831"/>
          <a:ext cx="2083921" cy="655041"/>
        </a:xfrm>
        <a:prstGeom prst="rect">
          <a:avLst/>
        </a:prstGeom>
      </xdr:spPr>
    </xdr:pic>
    <xdr:clientData/>
  </xdr:twoCellAnchor>
  <xdr:twoCellAnchor editAs="oneCell">
    <xdr:from>
      <xdr:col>24</xdr:col>
      <xdr:colOff>103679</xdr:colOff>
      <xdr:row>208</xdr:row>
      <xdr:rowOff>27543</xdr:rowOff>
    </xdr:from>
    <xdr:to>
      <xdr:col>42</xdr:col>
      <xdr:colOff>56315</xdr:colOff>
      <xdr:row>220</xdr:row>
      <xdr:rowOff>135778</xdr:rowOff>
    </xdr:to>
    <xdr:pic>
      <xdr:nvPicPr>
        <xdr:cNvPr id="614" name="Picture 613">
          <a:extLst>
            <a:ext uri="{FF2B5EF4-FFF2-40B4-BE49-F238E27FC236}">
              <a16:creationId xmlns:a16="http://schemas.microsoft.com/office/drawing/2014/main" id="{00000000-0008-0000-0100-000066020000}"/>
            </a:ext>
          </a:extLst>
        </xdr:cNvPr>
        <xdr:cNvPicPr>
          <a:picLocks noChangeAspect="1"/>
        </xdr:cNvPicPr>
      </xdr:nvPicPr>
      <xdr:blipFill>
        <a:blip xmlns:r="http://schemas.openxmlformats.org/officeDocument/2006/relationships" r:embed="rId10"/>
        <a:stretch>
          <a:fillRect/>
        </a:stretch>
      </xdr:blipFill>
      <xdr:spPr>
        <a:xfrm>
          <a:off x="7209559" y="25292892"/>
          <a:ext cx="3836081" cy="2311608"/>
        </a:xfrm>
        <a:prstGeom prst="rect">
          <a:avLst/>
        </a:prstGeom>
      </xdr:spPr>
    </xdr:pic>
    <xdr:clientData/>
  </xdr:twoCellAnchor>
  <xdr:twoCellAnchor>
    <xdr:from>
      <xdr:col>24</xdr:col>
      <xdr:colOff>588264</xdr:colOff>
      <xdr:row>211</xdr:row>
      <xdr:rowOff>119348</xdr:rowOff>
    </xdr:from>
    <xdr:to>
      <xdr:col>39</xdr:col>
      <xdr:colOff>134112</xdr:colOff>
      <xdr:row>218</xdr:row>
      <xdr:rowOff>21336</xdr:rowOff>
    </xdr:to>
    <xdr:grpSp>
      <xdr:nvGrpSpPr>
        <xdr:cNvPr id="628" name="Group 627">
          <a:extLst>
            <a:ext uri="{FF2B5EF4-FFF2-40B4-BE49-F238E27FC236}">
              <a16:creationId xmlns:a16="http://schemas.microsoft.com/office/drawing/2014/main" id="{00000000-0008-0000-0100-000074020000}"/>
            </a:ext>
          </a:extLst>
        </xdr:cNvPr>
        <xdr:cNvGrpSpPr/>
      </xdr:nvGrpSpPr>
      <xdr:grpSpPr>
        <a:xfrm>
          <a:off x="7557776" y="39787488"/>
          <a:ext cx="2751824" cy="1202964"/>
          <a:chOff x="11757853" y="27143827"/>
          <a:chExt cx="3491633" cy="1420768"/>
        </a:xfrm>
      </xdr:grpSpPr>
      <xdr:cxnSp macro="">
        <xdr:nvCxnSpPr>
          <xdr:cNvPr id="616" name="Straight Connector 615">
            <a:extLst>
              <a:ext uri="{FF2B5EF4-FFF2-40B4-BE49-F238E27FC236}">
                <a16:creationId xmlns:a16="http://schemas.microsoft.com/office/drawing/2014/main" id="{00000000-0008-0000-0100-000068020000}"/>
              </a:ext>
            </a:extLst>
          </xdr:cNvPr>
          <xdr:cNvCxnSpPr/>
        </xdr:nvCxnSpPr>
        <xdr:spPr>
          <a:xfrm flipV="1">
            <a:off x="11774787" y="28437595"/>
            <a:ext cx="3466233" cy="8466"/>
          </a:xfrm>
          <a:prstGeom prst="line">
            <a:avLst/>
          </a:prstGeom>
          <a:ln>
            <a:prstDash val="dash"/>
          </a:ln>
        </xdr:spPr>
        <xdr:style>
          <a:lnRef idx="1">
            <a:schemeClr val="accent1"/>
          </a:lnRef>
          <a:fillRef idx="0">
            <a:schemeClr val="accent1"/>
          </a:fillRef>
          <a:effectRef idx="0">
            <a:schemeClr val="accent1"/>
          </a:effectRef>
          <a:fontRef idx="minor">
            <a:schemeClr val="tx1"/>
          </a:fontRef>
        </xdr:style>
      </xdr:cxnSp>
      <xdr:cxnSp macro="">
        <xdr:nvCxnSpPr>
          <xdr:cNvPr id="617" name="Straight Connector 616">
            <a:extLst>
              <a:ext uri="{FF2B5EF4-FFF2-40B4-BE49-F238E27FC236}">
                <a16:creationId xmlns:a16="http://schemas.microsoft.com/office/drawing/2014/main" id="{00000000-0008-0000-0100-000069020000}"/>
              </a:ext>
            </a:extLst>
          </xdr:cNvPr>
          <xdr:cNvCxnSpPr/>
        </xdr:nvCxnSpPr>
        <xdr:spPr>
          <a:xfrm flipV="1">
            <a:off x="11757853" y="27844418"/>
            <a:ext cx="3466233" cy="8466"/>
          </a:xfrm>
          <a:prstGeom prst="line">
            <a:avLst/>
          </a:prstGeom>
          <a:ln>
            <a:prstDash val="dash"/>
          </a:ln>
        </xdr:spPr>
        <xdr:style>
          <a:lnRef idx="1">
            <a:schemeClr val="accent1"/>
          </a:lnRef>
          <a:fillRef idx="0">
            <a:schemeClr val="accent1"/>
          </a:fillRef>
          <a:effectRef idx="0">
            <a:schemeClr val="accent1"/>
          </a:effectRef>
          <a:fontRef idx="minor">
            <a:schemeClr val="tx1"/>
          </a:fontRef>
        </xdr:style>
      </xdr:cxnSp>
      <xdr:cxnSp macro="">
        <xdr:nvCxnSpPr>
          <xdr:cNvPr id="618" name="Straight Connector 617">
            <a:extLst>
              <a:ext uri="{FF2B5EF4-FFF2-40B4-BE49-F238E27FC236}">
                <a16:creationId xmlns:a16="http://schemas.microsoft.com/office/drawing/2014/main" id="{00000000-0008-0000-0100-00006A020000}"/>
              </a:ext>
            </a:extLst>
          </xdr:cNvPr>
          <xdr:cNvCxnSpPr/>
        </xdr:nvCxnSpPr>
        <xdr:spPr>
          <a:xfrm flipV="1">
            <a:off x="11783253" y="27152294"/>
            <a:ext cx="3466233" cy="8466"/>
          </a:xfrm>
          <a:prstGeom prst="line">
            <a:avLst/>
          </a:prstGeom>
          <a:ln>
            <a:prstDash val="dash"/>
          </a:ln>
        </xdr:spPr>
        <xdr:style>
          <a:lnRef idx="1">
            <a:schemeClr val="accent1"/>
          </a:lnRef>
          <a:fillRef idx="0">
            <a:schemeClr val="accent1"/>
          </a:fillRef>
          <a:effectRef idx="0">
            <a:schemeClr val="accent1"/>
          </a:effectRef>
          <a:fontRef idx="minor">
            <a:schemeClr val="tx1"/>
          </a:fontRef>
        </xdr:style>
      </xdr:cxnSp>
      <xdr:cxnSp macro="">
        <xdr:nvCxnSpPr>
          <xdr:cNvPr id="619" name="Straight Connector 618">
            <a:extLst>
              <a:ext uri="{FF2B5EF4-FFF2-40B4-BE49-F238E27FC236}">
                <a16:creationId xmlns:a16="http://schemas.microsoft.com/office/drawing/2014/main" id="{00000000-0008-0000-0100-00006B020000}"/>
              </a:ext>
            </a:extLst>
          </xdr:cNvPr>
          <xdr:cNvCxnSpPr/>
        </xdr:nvCxnSpPr>
        <xdr:spPr>
          <a:xfrm flipH="1" flipV="1">
            <a:off x="12238475" y="27143827"/>
            <a:ext cx="8466" cy="1412301"/>
          </a:xfrm>
          <a:prstGeom prst="line">
            <a:avLst/>
          </a:prstGeom>
          <a:ln>
            <a:prstDash val="dash"/>
          </a:ln>
        </xdr:spPr>
        <xdr:style>
          <a:lnRef idx="1">
            <a:schemeClr val="accent1"/>
          </a:lnRef>
          <a:fillRef idx="0">
            <a:schemeClr val="accent1"/>
          </a:fillRef>
          <a:effectRef idx="0">
            <a:schemeClr val="accent1"/>
          </a:effectRef>
          <a:fontRef idx="minor">
            <a:schemeClr val="tx1"/>
          </a:fontRef>
        </xdr:style>
      </xdr:cxnSp>
      <xdr:cxnSp macro="">
        <xdr:nvCxnSpPr>
          <xdr:cNvPr id="622" name="Straight Connector 621">
            <a:extLst>
              <a:ext uri="{FF2B5EF4-FFF2-40B4-BE49-F238E27FC236}">
                <a16:creationId xmlns:a16="http://schemas.microsoft.com/office/drawing/2014/main" id="{00000000-0008-0000-0100-00006E020000}"/>
              </a:ext>
            </a:extLst>
          </xdr:cNvPr>
          <xdr:cNvCxnSpPr/>
        </xdr:nvCxnSpPr>
        <xdr:spPr>
          <a:xfrm flipV="1">
            <a:off x="12119941" y="27835953"/>
            <a:ext cx="16933" cy="728642"/>
          </a:xfrm>
          <a:prstGeom prst="line">
            <a:avLst/>
          </a:prstGeom>
          <a:ln>
            <a:prstDash val="dash"/>
          </a:ln>
        </xdr:spPr>
        <xdr:style>
          <a:lnRef idx="1">
            <a:schemeClr val="accent1"/>
          </a:lnRef>
          <a:fillRef idx="0">
            <a:schemeClr val="accent1"/>
          </a:fillRef>
          <a:effectRef idx="0">
            <a:schemeClr val="accent1"/>
          </a:effectRef>
          <a:fontRef idx="minor">
            <a:schemeClr val="tx1"/>
          </a:fontRef>
        </xdr:style>
      </xdr:cxnSp>
      <xdr:cxnSp macro="">
        <xdr:nvCxnSpPr>
          <xdr:cNvPr id="624" name="Straight Connector 623">
            <a:extLst>
              <a:ext uri="{FF2B5EF4-FFF2-40B4-BE49-F238E27FC236}">
                <a16:creationId xmlns:a16="http://schemas.microsoft.com/office/drawing/2014/main" id="{00000000-0008-0000-0100-000070020000}"/>
              </a:ext>
            </a:extLst>
          </xdr:cNvPr>
          <xdr:cNvCxnSpPr/>
        </xdr:nvCxnSpPr>
        <xdr:spPr>
          <a:xfrm flipH="1" flipV="1">
            <a:off x="12067448" y="28420665"/>
            <a:ext cx="2540" cy="143930"/>
          </a:xfrm>
          <a:prstGeom prst="line">
            <a:avLst/>
          </a:prstGeom>
          <a:ln>
            <a:prstDash val="dash"/>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xdr:col>
      <xdr:colOff>339686</xdr:colOff>
      <xdr:row>219</xdr:row>
      <xdr:rowOff>18361</xdr:rowOff>
    </xdr:from>
    <xdr:to>
      <xdr:col>22</xdr:col>
      <xdr:colOff>434936</xdr:colOff>
      <xdr:row>227</xdr:row>
      <xdr:rowOff>129732</xdr:rowOff>
    </xdr:to>
    <xdr:sp macro="" textlink="">
      <xdr:nvSpPr>
        <xdr:cNvPr id="627" name="TextBox 626">
          <a:extLst>
            <a:ext uri="{FF2B5EF4-FFF2-40B4-BE49-F238E27FC236}">
              <a16:creationId xmlns:a16="http://schemas.microsoft.com/office/drawing/2014/main" id="{00000000-0008-0000-0100-000073020000}"/>
            </a:ext>
          </a:extLst>
        </xdr:cNvPr>
        <xdr:cNvSpPr txBox="1"/>
      </xdr:nvSpPr>
      <xdr:spPr>
        <a:xfrm>
          <a:off x="945614" y="27303469"/>
          <a:ext cx="5383346" cy="158028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The further out to the front</a:t>
          </a:r>
          <a:r>
            <a:rPr lang="en-US" sz="1100" baseline="0"/>
            <a:t> of the pulse the velocity measurement is made, the greater the positive bias in the estimated velocity.  This seems to result from:</a:t>
          </a:r>
        </a:p>
        <a:p>
          <a:r>
            <a:rPr lang="en-US" sz="1100" baseline="0"/>
            <a:t>1)  the fact that increasing the value of xo creates the condition that the front of the plume begins each simulation at a distance less than 10 m from the monitoring well.  The greater xo, the smaller the distance to the monitor.  When the velocity is calculated the distance of 10 m is assumed and the bias is introduced.</a:t>
          </a:r>
        </a:p>
        <a:p>
          <a:r>
            <a:rPr lang="en-US" sz="1100" baseline="0"/>
            <a:t>2) dispersion moves the front edge of the plume faster than the groundwater velocity would predict.</a:t>
          </a:r>
          <a:endParaRPr lang="en-US" sz="1100"/>
        </a:p>
      </xdr:txBody>
    </xdr:sp>
    <xdr:clientData/>
  </xdr:twoCellAnchor>
  <xdr:twoCellAnchor>
    <xdr:from>
      <xdr:col>1</xdr:col>
      <xdr:colOff>135038</xdr:colOff>
      <xdr:row>253</xdr:row>
      <xdr:rowOff>0</xdr:rowOff>
    </xdr:from>
    <xdr:to>
      <xdr:col>22</xdr:col>
      <xdr:colOff>82180</xdr:colOff>
      <xdr:row>262</xdr:row>
      <xdr:rowOff>86810</xdr:rowOff>
    </xdr:to>
    <xdr:sp macro="" textlink="">
      <xdr:nvSpPr>
        <xdr:cNvPr id="630" name="TextBox 629">
          <a:extLst>
            <a:ext uri="{FF2B5EF4-FFF2-40B4-BE49-F238E27FC236}">
              <a16:creationId xmlns:a16="http://schemas.microsoft.com/office/drawing/2014/main" id="{00000000-0008-0000-0100-000076020000}"/>
            </a:ext>
          </a:extLst>
        </xdr:cNvPr>
        <xdr:cNvSpPr txBox="1"/>
      </xdr:nvSpPr>
      <xdr:spPr>
        <a:xfrm>
          <a:off x="742709" y="33470127"/>
          <a:ext cx="5242560" cy="173620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baseline="0"/>
            <a:t>Copy the x, y coordinates shown at right to the input table (Figure 10) in the Exercise 4 sheet.  Make certain the default flow model parameters shown in Figure 11 are correctly entered in range R4 to R11.  Click on the Porous Medium 1 button to load that aquifer.</a:t>
          </a:r>
        </a:p>
        <a:p>
          <a:endParaRPr lang="en-US" sz="1100" b="0" i="0" baseline="0"/>
        </a:p>
        <a:p>
          <a:r>
            <a:rPr lang="en-US" sz="1100" b="1" i="1" baseline="0"/>
            <a:t>Compare the Darcy estimate of seepage velocity to the average velocity determined from the point measurements.  Compare both the magnitude and direction of average water movement.  Next, comment on the range of water speeds and directions identified by the point measurements.  Is this variability a concern?  Explain why or why not.</a:t>
          </a:r>
        </a:p>
        <a:p>
          <a:endParaRPr lang="en-US" sz="1100" b="0" i="0" baseline="0"/>
        </a:p>
      </xdr:txBody>
    </xdr:sp>
    <xdr:clientData/>
  </xdr:twoCellAnchor>
  <xdr:twoCellAnchor editAs="oneCell">
    <xdr:from>
      <xdr:col>2</xdr:col>
      <xdr:colOff>541563</xdr:colOff>
      <xdr:row>263</xdr:row>
      <xdr:rowOff>9646</xdr:rowOff>
    </xdr:from>
    <xdr:to>
      <xdr:col>9</xdr:col>
      <xdr:colOff>17712</xdr:colOff>
      <xdr:row>269</xdr:row>
      <xdr:rowOff>17267</xdr:rowOff>
    </xdr:to>
    <xdr:pic>
      <xdr:nvPicPr>
        <xdr:cNvPr id="632" name="Picture 631">
          <a:extLst>
            <a:ext uri="{FF2B5EF4-FFF2-40B4-BE49-F238E27FC236}">
              <a16:creationId xmlns:a16="http://schemas.microsoft.com/office/drawing/2014/main" id="{00000000-0008-0000-0100-0000780200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768197" y="49102890"/>
          <a:ext cx="1204588" cy="11227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125392</xdr:colOff>
      <xdr:row>262</xdr:row>
      <xdr:rowOff>167266</xdr:rowOff>
    </xdr:from>
    <xdr:to>
      <xdr:col>16</xdr:col>
      <xdr:colOff>154329</xdr:colOff>
      <xdr:row>269</xdr:row>
      <xdr:rowOff>14980</xdr:rowOff>
    </xdr:to>
    <xdr:pic>
      <xdr:nvPicPr>
        <xdr:cNvPr id="633" name="Picture 632">
          <a:extLst>
            <a:ext uri="{FF2B5EF4-FFF2-40B4-BE49-F238E27FC236}">
              <a16:creationId xmlns:a16="http://schemas.microsoft.com/office/drawing/2014/main" id="{00000000-0008-0000-0100-000079020000}"/>
            </a:ext>
          </a:extLst>
        </xdr:cNvPr>
        <xdr:cNvPicPr>
          <a:picLocks noChangeAspect="1"/>
        </xdr:cNvPicPr>
      </xdr:nvPicPr>
      <xdr:blipFill>
        <a:blip xmlns:r="http://schemas.openxmlformats.org/officeDocument/2006/relationships" r:embed="rId12"/>
        <a:stretch>
          <a:fillRect/>
        </a:stretch>
      </xdr:blipFill>
      <xdr:spPr>
        <a:xfrm>
          <a:off x="3298784" y="35286785"/>
          <a:ext cx="1186406" cy="1130576"/>
        </a:xfrm>
        <a:prstGeom prst="rect">
          <a:avLst/>
        </a:prstGeom>
      </xdr:spPr>
    </xdr:pic>
    <xdr:clientData/>
  </xdr:twoCellAnchor>
  <xdr:twoCellAnchor>
    <xdr:from>
      <xdr:col>1</xdr:col>
      <xdr:colOff>144683</xdr:colOff>
      <xdr:row>269</xdr:row>
      <xdr:rowOff>125391</xdr:rowOff>
    </xdr:from>
    <xdr:to>
      <xdr:col>22</xdr:col>
      <xdr:colOff>239933</xdr:colOff>
      <xdr:row>282</xdr:row>
      <xdr:rowOff>160865</xdr:rowOff>
    </xdr:to>
    <xdr:sp macro="" textlink="">
      <xdr:nvSpPr>
        <xdr:cNvPr id="635" name="TextBox 634">
          <a:extLst>
            <a:ext uri="{FF2B5EF4-FFF2-40B4-BE49-F238E27FC236}">
              <a16:creationId xmlns:a16="http://schemas.microsoft.com/office/drawing/2014/main" id="{00000000-0008-0000-0100-00007B020000}"/>
            </a:ext>
          </a:extLst>
        </xdr:cNvPr>
        <xdr:cNvSpPr txBox="1"/>
      </xdr:nvSpPr>
      <xdr:spPr>
        <a:xfrm>
          <a:off x="754283" y="50239591"/>
          <a:ext cx="5429250" cy="245694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The</a:t>
          </a:r>
          <a:r>
            <a:rPr lang="en-US" sz="1100" baseline="0"/>
            <a:t> Darcy estimate is 0.049 m/d, which in this case is nearly identical to the 5 well point velocity average (0.05 m/d).  However, the directions differ a little: the Darcy estimate has flow moving west (93</a:t>
          </a:r>
          <a:r>
            <a:rPr lang="en-US" sz="1100" baseline="30000"/>
            <a:t>o</a:t>
          </a:r>
          <a:r>
            <a:rPr lang="en-US" sz="1100" baseline="0"/>
            <a:t>) and the 5 point measurements average to a direction of west-northwest (86</a:t>
          </a:r>
          <a:r>
            <a:rPr lang="en-US" sz="1100" baseline="30000"/>
            <a:t>o</a:t>
          </a:r>
          <a:r>
            <a:rPr lang="en-US" sz="1100" baseline="0"/>
            <a:t>).</a:t>
          </a:r>
        </a:p>
        <a:p>
          <a:endParaRPr lang="en-US" sz="1100" baseline="0"/>
        </a:p>
        <a:p>
          <a:r>
            <a:rPr lang="en-US" sz="1100" baseline="0"/>
            <a:t>The 5 point measurements yielded v between 0.027 and 0.73 m/d, a difference of almost a factor of 3.  Directions vary between 75</a:t>
          </a:r>
          <a:r>
            <a:rPr lang="en-US" sz="1100" baseline="30000"/>
            <a:t>o</a:t>
          </a:r>
          <a:r>
            <a:rPr lang="en-US" sz="1100" baseline="0"/>
            <a:t> and 91</a:t>
          </a:r>
          <a:r>
            <a:rPr lang="en-US" sz="1100" baseline="30000"/>
            <a:t>o</a:t>
          </a:r>
          <a:r>
            <a:rPr lang="en-US" sz="1100" baseline="0"/>
            <a:t> ccw from N.  This degree of variability has the potential to be problematic for risk assessment or remediation design purposes.  Concerns over residence times sufficient for treatment, or the interception of a plume by passive technologies may require better control to ensure success.  Risk assessments could miss plume mass due to transport faster than expected or in a direction different than expected.</a:t>
          </a:r>
          <a:endParaRPr lang="en-US" sz="1100"/>
        </a:p>
      </xdr:txBody>
    </xdr:sp>
    <xdr:clientData/>
  </xdr:twoCellAnchor>
  <xdr:twoCellAnchor>
    <xdr:from>
      <xdr:col>1</xdr:col>
      <xdr:colOff>221848</xdr:colOff>
      <xdr:row>283</xdr:row>
      <xdr:rowOff>163974</xdr:rowOff>
    </xdr:from>
    <xdr:to>
      <xdr:col>22</xdr:col>
      <xdr:colOff>168990</xdr:colOff>
      <xdr:row>289</xdr:row>
      <xdr:rowOff>100699</xdr:rowOff>
    </xdr:to>
    <xdr:sp macro="" textlink="">
      <xdr:nvSpPr>
        <xdr:cNvPr id="636" name="TextBox 635">
          <a:extLst>
            <a:ext uri="{FF2B5EF4-FFF2-40B4-BE49-F238E27FC236}">
              <a16:creationId xmlns:a16="http://schemas.microsoft.com/office/drawing/2014/main" id="{00000000-0008-0000-0100-00007C020000}"/>
            </a:ext>
          </a:extLst>
        </xdr:cNvPr>
        <xdr:cNvSpPr txBox="1"/>
      </xdr:nvSpPr>
      <xdr:spPr>
        <a:xfrm>
          <a:off x="829519" y="38765544"/>
          <a:ext cx="5242560" cy="103632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baseline="0"/>
            <a:t>Load Porous Medium 2.</a:t>
          </a:r>
        </a:p>
        <a:p>
          <a:endParaRPr lang="en-US" sz="1100" b="1" i="1" baseline="0"/>
        </a:p>
        <a:p>
          <a:r>
            <a:rPr lang="en-US" sz="1100" b="1" i="1" baseline="0"/>
            <a:t>Repeat (1) and extend your answer by contrasting the importance of the velocity variability in the two scenarios and the implications for contaminant transport in these two aquifers.</a:t>
          </a:r>
        </a:p>
        <a:p>
          <a:endParaRPr lang="en-US" sz="1100" b="0" i="0" baseline="0"/>
        </a:p>
      </xdr:txBody>
    </xdr:sp>
    <xdr:clientData/>
  </xdr:twoCellAnchor>
  <xdr:twoCellAnchor>
    <xdr:from>
      <xdr:col>1</xdr:col>
      <xdr:colOff>163975</xdr:colOff>
      <xdr:row>290</xdr:row>
      <xdr:rowOff>19291</xdr:rowOff>
    </xdr:from>
    <xdr:to>
      <xdr:col>22</xdr:col>
      <xdr:colOff>259225</xdr:colOff>
      <xdr:row>302</xdr:row>
      <xdr:rowOff>54428</xdr:rowOff>
    </xdr:to>
    <xdr:sp macro="" textlink="">
      <xdr:nvSpPr>
        <xdr:cNvPr id="638" name="TextBox 637">
          <a:extLst>
            <a:ext uri="{FF2B5EF4-FFF2-40B4-BE49-F238E27FC236}">
              <a16:creationId xmlns:a16="http://schemas.microsoft.com/office/drawing/2014/main" id="{00000000-0008-0000-0100-00007E020000}"/>
            </a:ext>
          </a:extLst>
        </xdr:cNvPr>
        <xdr:cNvSpPr txBox="1"/>
      </xdr:nvSpPr>
      <xdr:spPr>
        <a:xfrm>
          <a:off x="773575" y="53010948"/>
          <a:ext cx="5451021" cy="225582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With porous medium 2 the</a:t>
          </a:r>
          <a:r>
            <a:rPr lang="en-US" sz="1100" baseline="0"/>
            <a:t> Darcy estimate of velocity is 0.108 m/d, which is almost 3 times less than the 5 well point velocity average of 0.290 m/d.  However, the directions average to nearly identical angles of 106</a:t>
          </a:r>
          <a:r>
            <a:rPr lang="en-US" sz="1100" baseline="30000"/>
            <a:t>o</a:t>
          </a:r>
          <a:r>
            <a:rPr lang="en-US" sz="1100" baseline="0"/>
            <a:t> to 108</a:t>
          </a:r>
          <a:r>
            <a:rPr lang="en-US" sz="1100" baseline="30000"/>
            <a:t>o</a:t>
          </a:r>
          <a:r>
            <a:rPr lang="en-US" sz="1100" baseline="0"/>
            <a:t> ccw from N.</a:t>
          </a:r>
        </a:p>
        <a:p>
          <a:endParaRPr lang="en-US" sz="1100" baseline="0"/>
        </a:p>
        <a:p>
          <a:r>
            <a:rPr lang="en-US" sz="1100" baseline="0"/>
            <a:t>The 5 point measurements yielded v between 0.057 and 1.016 m/d, a difference of over an order of magnitude.  Directions vary between 72</a:t>
          </a:r>
          <a:r>
            <a:rPr lang="en-US" sz="1100" baseline="30000"/>
            <a:t>o</a:t>
          </a:r>
          <a:r>
            <a:rPr lang="en-US" sz="1100" baseline="0"/>
            <a:t> and 132</a:t>
          </a:r>
          <a:r>
            <a:rPr lang="en-US" sz="1100" baseline="30000"/>
            <a:t>o</a:t>
          </a:r>
          <a:r>
            <a:rPr lang="en-US" sz="1100" baseline="0"/>
            <a:t> ccw from N - a variation of nearly 60</a:t>
          </a:r>
          <a:r>
            <a:rPr lang="en-US" sz="1100" baseline="30000"/>
            <a:t>o</a:t>
          </a:r>
          <a:r>
            <a:rPr lang="en-US" sz="1100" baseline="0"/>
            <a:t>.  This degree of variability is easily of concern for the purposes of site characterization, risk assessment, and remediation design.  The fact that these variations are caused by a prominent geologic feature in the domain supports this assertion.  There is great potential for contaminants to be channeled to the southwest at speeds underpredicted by Darcy calculations.</a:t>
          </a:r>
          <a:endParaRPr lang="en-US" sz="1100"/>
        </a:p>
      </xdr:txBody>
    </xdr:sp>
    <xdr:clientData/>
  </xdr:twoCellAnchor>
  <xdr:twoCellAnchor>
    <xdr:from>
      <xdr:col>1</xdr:col>
      <xdr:colOff>241139</xdr:colOff>
      <xdr:row>330</xdr:row>
      <xdr:rowOff>28937</xdr:rowOff>
    </xdr:from>
    <xdr:to>
      <xdr:col>22</xdr:col>
      <xdr:colOff>188281</xdr:colOff>
      <xdr:row>341</xdr:row>
      <xdr:rowOff>9453</xdr:rowOff>
    </xdr:to>
    <xdr:sp macro="" textlink="">
      <xdr:nvSpPr>
        <xdr:cNvPr id="639" name="TextBox 638">
          <a:extLst>
            <a:ext uri="{FF2B5EF4-FFF2-40B4-BE49-F238E27FC236}">
              <a16:creationId xmlns:a16="http://schemas.microsoft.com/office/drawing/2014/main" id="{00000000-0008-0000-0100-00007F020000}"/>
            </a:ext>
          </a:extLst>
        </xdr:cNvPr>
        <xdr:cNvSpPr txBox="1"/>
      </xdr:nvSpPr>
      <xdr:spPr>
        <a:xfrm>
          <a:off x="848810" y="42112557"/>
          <a:ext cx="5242560" cy="199644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baseline="0"/>
            <a:t>Changing to Porous Medium 2, Autofill the well location table and fill in the Run 1 row in the table to right using the output in range </a:t>
          </a:r>
          <a:r>
            <a:rPr lang="en-US" sz="1100" b="0" i="0" baseline="0">
              <a:solidFill>
                <a:schemeClr val="dk1"/>
              </a:solidFill>
              <a:effectLst/>
              <a:latin typeface="+mn-lt"/>
              <a:ea typeface="+mn-ea"/>
              <a:cs typeface="+mn-cs"/>
            </a:rPr>
            <a:t>B29 to D42 </a:t>
          </a:r>
          <a:r>
            <a:rPr lang="en-US" sz="1100" b="0" i="0" baseline="0"/>
            <a:t>(recall Figure 15).  Repeat the Autofill process five times, generating 5 different well location scenarios to fully complete the table.</a:t>
          </a:r>
        </a:p>
        <a:p>
          <a:endParaRPr lang="en-US" sz="1100" b="1" i="1" baseline="0"/>
        </a:p>
        <a:p>
          <a:r>
            <a:rPr lang="en-US" sz="1100" b="1" i="1" baseline="0"/>
            <a:t>Investigators often do not know the details of subsurface structures before locating wells.  Some well placements may provide representative information that permits reasonable risk assessments.  Other well placements may not.  Comment on the success or failure of the five well placements summarized in the completed table to right.</a:t>
          </a:r>
        </a:p>
        <a:p>
          <a:endParaRPr lang="en-US" sz="1100" b="0" i="0" baseline="0"/>
        </a:p>
      </xdr:txBody>
    </xdr:sp>
    <xdr:clientData/>
  </xdr:twoCellAnchor>
  <xdr:twoCellAnchor>
    <xdr:from>
      <xdr:col>23</xdr:col>
      <xdr:colOff>356886</xdr:colOff>
      <xdr:row>332</xdr:row>
      <xdr:rowOff>7717</xdr:rowOff>
    </xdr:from>
    <xdr:to>
      <xdr:col>27</xdr:col>
      <xdr:colOff>0</xdr:colOff>
      <xdr:row>344</xdr:row>
      <xdr:rowOff>77164</xdr:rowOff>
    </xdr:to>
    <mc:AlternateContent xmlns:mc="http://schemas.openxmlformats.org/markup-compatibility/2006">
      <mc:Choice xmlns:cx1="http://schemas.microsoft.com/office/drawing/2015/9/8/chartex" Requires="cx1">
        <xdr:graphicFrame macro="">
          <xdr:nvGraphicFramePr>
            <xdr:cNvPr id="648" name="Chart 647">
              <a:extLst>
                <a:ext uri="{FF2B5EF4-FFF2-40B4-BE49-F238E27FC236}">
                  <a16:creationId xmlns:a16="http://schemas.microsoft.com/office/drawing/2014/main" id="{00000000-0008-0000-0100-000088020000}"/>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3"/>
            </a:graphicData>
          </a:graphic>
        </xdr:graphicFrame>
      </mc:Choice>
      <mc:Fallback>
        <xdr:sp macro="" textlink="">
          <xdr:nvSpPr>
            <xdr:cNvPr id="0" name=""/>
            <xdr:cNvSpPr>
              <a:spLocks noTextEdit="1"/>
            </xdr:cNvSpPr>
          </xdr:nvSpPr>
          <xdr:spPr>
            <a:xfrm>
              <a:off x="6662436" y="63625192"/>
              <a:ext cx="1224264" cy="2355447"/>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23</xdr:col>
      <xdr:colOff>383893</xdr:colOff>
      <xdr:row>344</xdr:row>
      <xdr:rowOff>121535</xdr:rowOff>
    </xdr:from>
    <xdr:to>
      <xdr:col>27</xdr:col>
      <xdr:colOff>27007</xdr:colOff>
      <xdr:row>357</xdr:row>
      <xdr:rowOff>7717</xdr:rowOff>
    </xdr:to>
    <mc:AlternateContent xmlns:mc="http://schemas.openxmlformats.org/markup-compatibility/2006">
      <mc:Choice xmlns:cx1="http://schemas.microsoft.com/office/drawing/2015/9/8/chartex" Requires="cx1">
        <xdr:graphicFrame macro="">
          <xdr:nvGraphicFramePr>
            <xdr:cNvPr id="649" name="Chart 648">
              <a:extLst>
                <a:ext uri="{FF2B5EF4-FFF2-40B4-BE49-F238E27FC236}">
                  <a16:creationId xmlns:a16="http://schemas.microsoft.com/office/drawing/2014/main" id="{00000000-0008-0000-0100-000089020000}"/>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4"/>
            </a:graphicData>
          </a:graphic>
        </xdr:graphicFrame>
      </mc:Choice>
      <mc:Fallback>
        <xdr:sp macro="" textlink="">
          <xdr:nvSpPr>
            <xdr:cNvPr id="0" name=""/>
            <xdr:cNvSpPr>
              <a:spLocks noTextEdit="1"/>
            </xdr:cNvSpPr>
          </xdr:nvSpPr>
          <xdr:spPr>
            <a:xfrm>
              <a:off x="6689443" y="66025010"/>
              <a:ext cx="1224264" cy="2362682"/>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27</xdr:col>
      <xdr:colOff>34723</xdr:colOff>
      <xdr:row>332</xdr:row>
      <xdr:rowOff>23150</xdr:rowOff>
    </xdr:from>
    <xdr:to>
      <xdr:col>33</xdr:col>
      <xdr:colOff>121534</xdr:colOff>
      <xdr:row>344</xdr:row>
      <xdr:rowOff>92597</xdr:rowOff>
    </xdr:to>
    <mc:AlternateContent xmlns:mc="http://schemas.openxmlformats.org/markup-compatibility/2006">
      <mc:Choice xmlns:cx1="http://schemas.microsoft.com/office/drawing/2015/9/8/chartex" Requires="cx1">
        <xdr:graphicFrame macro="">
          <xdr:nvGraphicFramePr>
            <xdr:cNvPr id="650" name="Chart 649">
              <a:extLst>
                <a:ext uri="{FF2B5EF4-FFF2-40B4-BE49-F238E27FC236}">
                  <a16:creationId xmlns:a16="http://schemas.microsoft.com/office/drawing/2014/main" id="{00000000-0008-0000-0100-00008A020000}"/>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5"/>
            </a:graphicData>
          </a:graphic>
        </xdr:graphicFrame>
      </mc:Choice>
      <mc:Fallback>
        <xdr:sp macro="" textlink="">
          <xdr:nvSpPr>
            <xdr:cNvPr id="0" name=""/>
            <xdr:cNvSpPr>
              <a:spLocks noTextEdit="1"/>
            </xdr:cNvSpPr>
          </xdr:nvSpPr>
          <xdr:spPr>
            <a:xfrm>
              <a:off x="7921423" y="63640625"/>
              <a:ext cx="1172661" cy="2355447"/>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27</xdr:col>
      <xdr:colOff>63660</xdr:colOff>
      <xdr:row>344</xdr:row>
      <xdr:rowOff>129251</xdr:rowOff>
    </xdr:from>
    <xdr:to>
      <xdr:col>33</xdr:col>
      <xdr:colOff>150471</xdr:colOff>
      <xdr:row>357</xdr:row>
      <xdr:rowOff>15433</xdr:rowOff>
    </xdr:to>
    <mc:AlternateContent xmlns:mc="http://schemas.openxmlformats.org/markup-compatibility/2006">
      <mc:Choice xmlns:cx1="http://schemas.microsoft.com/office/drawing/2015/9/8/chartex" Requires="cx1">
        <xdr:graphicFrame macro="">
          <xdr:nvGraphicFramePr>
            <xdr:cNvPr id="651" name="Chart 650">
              <a:extLst>
                <a:ext uri="{FF2B5EF4-FFF2-40B4-BE49-F238E27FC236}">
                  <a16:creationId xmlns:a16="http://schemas.microsoft.com/office/drawing/2014/main" id="{00000000-0008-0000-0100-00008B020000}"/>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6"/>
            </a:graphicData>
          </a:graphic>
        </xdr:graphicFrame>
      </mc:Choice>
      <mc:Fallback>
        <xdr:sp macro="" textlink="">
          <xdr:nvSpPr>
            <xdr:cNvPr id="0" name=""/>
            <xdr:cNvSpPr>
              <a:spLocks noTextEdit="1"/>
            </xdr:cNvSpPr>
          </xdr:nvSpPr>
          <xdr:spPr>
            <a:xfrm>
              <a:off x="7950360" y="66032726"/>
              <a:ext cx="1172661" cy="2362682"/>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34</xdr:col>
      <xdr:colOff>3857</xdr:colOff>
      <xdr:row>332</xdr:row>
      <xdr:rowOff>40513</xdr:rowOff>
    </xdr:from>
    <xdr:to>
      <xdr:col>40</xdr:col>
      <xdr:colOff>90668</xdr:colOff>
      <xdr:row>344</xdr:row>
      <xdr:rowOff>109960</xdr:rowOff>
    </xdr:to>
    <mc:AlternateContent xmlns:mc="http://schemas.openxmlformats.org/markup-compatibility/2006">
      <mc:Choice xmlns:cx1="http://schemas.microsoft.com/office/drawing/2015/9/8/chartex" Requires="cx1">
        <xdr:graphicFrame macro="">
          <xdr:nvGraphicFramePr>
            <xdr:cNvPr id="652" name="Chart 651">
              <a:extLst>
                <a:ext uri="{FF2B5EF4-FFF2-40B4-BE49-F238E27FC236}">
                  <a16:creationId xmlns:a16="http://schemas.microsoft.com/office/drawing/2014/main" id="{00000000-0008-0000-0100-00008C020000}"/>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7"/>
            </a:graphicData>
          </a:graphic>
        </xdr:graphicFrame>
      </mc:Choice>
      <mc:Fallback>
        <xdr:sp macro="" textlink="">
          <xdr:nvSpPr>
            <xdr:cNvPr id="0" name=""/>
            <xdr:cNvSpPr>
              <a:spLocks noTextEdit="1"/>
            </xdr:cNvSpPr>
          </xdr:nvSpPr>
          <xdr:spPr>
            <a:xfrm>
              <a:off x="9157382" y="63657988"/>
              <a:ext cx="1172661" cy="2355447"/>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34</xdr:col>
      <xdr:colOff>19291</xdr:colOff>
      <xdr:row>344</xdr:row>
      <xdr:rowOff>144683</xdr:rowOff>
    </xdr:from>
    <xdr:to>
      <xdr:col>40</xdr:col>
      <xdr:colOff>106102</xdr:colOff>
      <xdr:row>357</xdr:row>
      <xdr:rowOff>30865</xdr:rowOff>
    </xdr:to>
    <mc:AlternateContent xmlns:mc="http://schemas.openxmlformats.org/markup-compatibility/2006">
      <mc:Choice xmlns:cx1="http://schemas.microsoft.com/office/drawing/2015/9/8/chartex" Requires="cx1">
        <xdr:graphicFrame macro="">
          <xdr:nvGraphicFramePr>
            <xdr:cNvPr id="654" name="Chart 653">
              <a:extLst>
                <a:ext uri="{FF2B5EF4-FFF2-40B4-BE49-F238E27FC236}">
                  <a16:creationId xmlns:a16="http://schemas.microsoft.com/office/drawing/2014/main" id="{00000000-0008-0000-0100-00008E020000}"/>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8"/>
            </a:graphicData>
          </a:graphic>
        </xdr:graphicFrame>
      </mc:Choice>
      <mc:Fallback>
        <xdr:sp macro="" textlink="">
          <xdr:nvSpPr>
            <xdr:cNvPr id="0" name=""/>
            <xdr:cNvSpPr>
              <a:spLocks noTextEdit="1"/>
            </xdr:cNvSpPr>
          </xdr:nvSpPr>
          <xdr:spPr>
            <a:xfrm>
              <a:off x="9172816" y="66048158"/>
              <a:ext cx="1172661" cy="2362682"/>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1</xdr:col>
      <xdr:colOff>154329</xdr:colOff>
      <xdr:row>342</xdr:row>
      <xdr:rowOff>48227</xdr:rowOff>
    </xdr:from>
    <xdr:to>
      <xdr:col>22</xdr:col>
      <xdr:colOff>249579</xdr:colOff>
      <xdr:row>354</xdr:row>
      <xdr:rowOff>76200</xdr:rowOff>
    </xdr:to>
    <xdr:sp macro="" textlink="">
      <xdr:nvSpPr>
        <xdr:cNvPr id="655" name="TextBox 654">
          <a:extLst>
            <a:ext uri="{FF2B5EF4-FFF2-40B4-BE49-F238E27FC236}">
              <a16:creationId xmlns:a16="http://schemas.microsoft.com/office/drawing/2014/main" id="{00000000-0008-0000-0100-00008F020000}"/>
            </a:ext>
          </a:extLst>
        </xdr:cNvPr>
        <xdr:cNvSpPr txBox="1"/>
      </xdr:nvSpPr>
      <xdr:spPr>
        <a:xfrm>
          <a:off x="763929" y="44766741"/>
          <a:ext cx="5451021" cy="224865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In this example, a site</a:t>
          </a:r>
          <a:r>
            <a:rPr lang="en-US" sz="1100" baseline="0"/>
            <a:t> characterization might be considered to have failed if it did not reveal the presence of a geologic feature that could strongly affect contaminant transport.  Five realizations of the porous medium 2 system with the Darcy approach resulted in an average v of 0.13 m/d ± 0.04 m/d with flow 104</a:t>
          </a:r>
          <a:r>
            <a:rPr lang="en-US" sz="1100" baseline="30000"/>
            <a:t>o</a:t>
          </a:r>
          <a:r>
            <a:rPr lang="en-US" sz="1100" baseline="0"/>
            <a:t> west of north </a:t>
          </a:r>
          <a:r>
            <a:rPr lang="en-US" sz="1100" baseline="0">
              <a:solidFill>
                <a:schemeClr val="dk1"/>
              </a:solidFill>
              <a:effectLst/>
              <a:latin typeface="+mn-lt"/>
              <a:ea typeface="+mn-ea"/>
              <a:cs typeface="+mn-cs"/>
            </a:rPr>
            <a:t>± 4</a:t>
          </a:r>
          <a:r>
            <a:rPr lang="en-US" sz="1100" baseline="30000">
              <a:solidFill>
                <a:schemeClr val="dk1"/>
              </a:solidFill>
              <a:effectLst/>
              <a:latin typeface="+mn-lt"/>
              <a:ea typeface="+mn-ea"/>
              <a:cs typeface="+mn-cs"/>
            </a:rPr>
            <a:t>o</a:t>
          </a:r>
          <a:r>
            <a:rPr lang="en-US" sz="1100" baseline="0">
              <a:solidFill>
                <a:schemeClr val="dk1"/>
              </a:solidFill>
              <a:effectLst/>
              <a:latin typeface="+mn-lt"/>
              <a:ea typeface="+mn-ea"/>
              <a:cs typeface="+mn-cs"/>
            </a:rPr>
            <a:t>.</a:t>
          </a:r>
        </a:p>
        <a:p>
          <a:endParaRPr lang="en-US" sz="1100" baseline="0">
            <a:solidFill>
              <a:schemeClr val="dk1"/>
            </a:solidFill>
            <a:effectLst/>
            <a:latin typeface="+mn-lt"/>
            <a:ea typeface="+mn-ea"/>
            <a:cs typeface="+mn-cs"/>
          </a:endParaRPr>
        </a:p>
        <a:p>
          <a:r>
            <a:rPr lang="en-US" sz="1100" baseline="0">
              <a:solidFill>
                <a:schemeClr val="dk1"/>
              </a:solidFill>
              <a:effectLst/>
              <a:latin typeface="+mn-lt"/>
              <a:ea typeface="+mn-ea"/>
              <a:cs typeface="+mn-cs"/>
            </a:rPr>
            <a:t>Point velocity measurements indicated a similar average flow direction to the Darcy analysis (96</a:t>
          </a:r>
          <a:r>
            <a:rPr lang="en-US" sz="1100" baseline="30000">
              <a:solidFill>
                <a:schemeClr val="dk1"/>
              </a:solidFill>
              <a:effectLst/>
              <a:latin typeface="+mn-lt"/>
              <a:ea typeface="+mn-ea"/>
              <a:cs typeface="+mn-cs"/>
            </a:rPr>
            <a:t>o</a:t>
          </a:r>
          <a:r>
            <a:rPr lang="en-US" sz="1100" baseline="0">
              <a:solidFill>
                <a:schemeClr val="dk1"/>
              </a:solidFill>
              <a:effectLst/>
              <a:latin typeface="+mn-lt"/>
              <a:ea typeface="+mn-ea"/>
              <a:cs typeface="+mn-cs"/>
            </a:rPr>
            <a:t> west of north ± 7</a:t>
          </a:r>
          <a:r>
            <a:rPr lang="en-US" sz="1100" baseline="30000">
              <a:solidFill>
                <a:schemeClr val="dk1"/>
              </a:solidFill>
              <a:effectLst/>
              <a:latin typeface="+mn-lt"/>
              <a:ea typeface="+mn-ea"/>
              <a:cs typeface="+mn-cs"/>
            </a:rPr>
            <a:t>o</a:t>
          </a:r>
          <a:r>
            <a:rPr lang="en-US" sz="1100" baseline="0">
              <a:solidFill>
                <a:schemeClr val="dk1"/>
              </a:solidFill>
              <a:effectLst/>
              <a:latin typeface="+mn-lt"/>
              <a:ea typeface="+mn-ea"/>
              <a:cs typeface="+mn-cs"/>
            </a:rPr>
            <a:t>).  However, the groundwater speeds from the 5 wells were up to 29 standard deviations from the Darcy mean v, strongly suggesting the presence of a flow controlling subsurface feature.  Maximum flow direction deviations from the Darcy estimate were between 3 and 10 standard deviations, further suggesting departures from simple homogeneity.</a:t>
          </a:r>
        </a:p>
      </xdr:txBody>
    </xdr:sp>
    <xdr:clientData/>
  </xdr:twoCellAnchor>
  <xdr:twoCellAnchor>
    <xdr:from>
      <xdr:col>46</xdr:col>
      <xdr:colOff>141514</xdr:colOff>
      <xdr:row>317</xdr:row>
      <xdr:rowOff>87086</xdr:rowOff>
    </xdr:from>
    <xdr:to>
      <xdr:col>50</xdr:col>
      <xdr:colOff>106680</xdr:colOff>
      <xdr:row>320</xdr:row>
      <xdr:rowOff>42455</xdr:rowOff>
    </xdr:to>
    <xdr:sp macro="" textlink="">
      <xdr:nvSpPr>
        <xdr:cNvPr id="656" name="TextBox 655">
          <a:extLst>
            <a:ext uri="{FF2B5EF4-FFF2-40B4-BE49-F238E27FC236}">
              <a16:creationId xmlns:a16="http://schemas.microsoft.com/office/drawing/2014/main" id="{00000000-0008-0000-0100-000090020000}"/>
            </a:ext>
          </a:extLst>
        </xdr:cNvPr>
        <xdr:cNvSpPr txBox="1"/>
      </xdr:nvSpPr>
      <xdr:spPr>
        <a:xfrm>
          <a:off x="13291457" y="45175715"/>
          <a:ext cx="2392680" cy="51054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b="0" i="0" u="none" strike="noStrike">
              <a:solidFill>
                <a:schemeClr val="dk1"/>
              </a:solidFill>
              <a:effectLst/>
              <a:latin typeface="+mn-lt"/>
              <a:ea typeface="+mn-ea"/>
              <a:cs typeface="+mn-cs"/>
            </a:rPr>
            <a:t>Note: the z-stat represents the number of</a:t>
          </a:r>
          <a:r>
            <a:rPr lang="en-US" sz="900"/>
            <a:t> </a:t>
          </a:r>
          <a:r>
            <a:rPr lang="en-US" sz="900" b="0" i="0" u="none" strike="noStrike">
              <a:solidFill>
                <a:schemeClr val="dk1"/>
              </a:solidFill>
              <a:effectLst/>
              <a:latin typeface="+mn-lt"/>
              <a:ea typeface="+mn-ea"/>
              <a:cs typeface="+mn-cs"/>
            </a:rPr>
            <a:t>standard deviations a point is away from</a:t>
          </a:r>
          <a:r>
            <a:rPr lang="en-US" sz="900"/>
            <a:t> </a:t>
          </a:r>
          <a:r>
            <a:rPr lang="en-US" sz="900" b="0" i="0" u="none" strike="noStrike">
              <a:solidFill>
                <a:schemeClr val="dk1"/>
              </a:solidFill>
              <a:effectLst/>
              <a:latin typeface="+mn-lt"/>
              <a:ea typeface="+mn-ea"/>
              <a:cs typeface="+mn-cs"/>
            </a:rPr>
            <a:t>the (Darcy) mean.</a:t>
          </a:r>
          <a:r>
            <a:rPr lang="en-US" sz="900"/>
            <a:t> </a:t>
          </a:r>
        </a:p>
      </xdr:txBody>
    </xdr:sp>
    <xdr:clientData/>
  </xdr:twoCellAnchor>
  <xdr:twoCellAnchor>
    <xdr:from>
      <xdr:col>1</xdr:col>
      <xdr:colOff>174171</xdr:colOff>
      <xdr:row>357</xdr:row>
      <xdr:rowOff>163286</xdr:rowOff>
    </xdr:from>
    <xdr:to>
      <xdr:col>22</xdr:col>
      <xdr:colOff>60960</xdr:colOff>
      <xdr:row>360</xdr:row>
      <xdr:rowOff>171994</xdr:rowOff>
    </xdr:to>
    <xdr:sp macro="" textlink="">
      <xdr:nvSpPr>
        <xdr:cNvPr id="657" name="TextBox 656">
          <a:extLst>
            <a:ext uri="{FF2B5EF4-FFF2-40B4-BE49-F238E27FC236}">
              <a16:creationId xmlns:a16="http://schemas.microsoft.com/office/drawing/2014/main" id="{00000000-0008-0000-0100-000091020000}"/>
            </a:ext>
          </a:extLst>
        </xdr:cNvPr>
        <xdr:cNvSpPr txBox="1"/>
      </xdr:nvSpPr>
      <xdr:spPr>
        <a:xfrm>
          <a:off x="783771" y="47657657"/>
          <a:ext cx="5242560" cy="56388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i="1" baseline="0"/>
            <a:t>Comment on the role point velocity measurements might have in contaminant hydrogeological site investigations, based on the results of the simulations above.</a:t>
          </a:r>
        </a:p>
      </xdr:txBody>
    </xdr:sp>
    <xdr:clientData/>
  </xdr:twoCellAnchor>
  <xdr:twoCellAnchor>
    <xdr:from>
      <xdr:col>1</xdr:col>
      <xdr:colOff>174172</xdr:colOff>
      <xdr:row>360</xdr:row>
      <xdr:rowOff>174173</xdr:rowOff>
    </xdr:from>
    <xdr:to>
      <xdr:col>22</xdr:col>
      <xdr:colOff>269422</xdr:colOff>
      <xdr:row>367</xdr:row>
      <xdr:rowOff>87087</xdr:rowOff>
    </xdr:to>
    <xdr:sp macro="" textlink="">
      <xdr:nvSpPr>
        <xdr:cNvPr id="659" name="TextBox 658">
          <a:extLst>
            <a:ext uri="{FF2B5EF4-FFF2-40B4-BE49-F238E27FC236}">
              <a16:creationId xmlns:a16="http://schemas.microsoft.com/office/drawing/2014/main" id="{00000000-0008-0000-0100-000093020000}"/>
            </a:ext>
          </a:extLst>
        </xdr:cNvPr>
        <xdr:cNvSpPr txBox="1"/>
      </xdr:nvSpPr>
      <xdr:spPr>
        <a:xfrm>
          <a:off x="783772" y="48223716"/>
          <a:ext cx="5451021" cy="120831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baseline="0">
              <a:solidFill>
                <a:schemeClr val="dk1"/>
              </a:solidFill>
              <a:effectLst/>
              <a:latin typeface="+mn-lt"/>
              <a:ea typeface="+mn-ea"/>
              <a:cs typeface="+mn-cs"/>
            </a:rPr>
            <a:t>The trends identified above are suggestive but insufficient on the basis of only 5 simulations to draw general conclusions from.  Nevertheless, this exercise shows that simple Darcy analysis of a site can miss important geological features that might be identified with single well tests.  The variability of individual well tests could be a metric for subsurface complexity, helping to identify cases requiring further characterization.</a:t>
          </a:r>
          <a:endParaRPr lang="en-US">
            <a:effectLst/>
          </a:endParaRPr>
        </a:p>
        <a:p>
          <a:endParaRPr lang="en-US" sz="1100" baseline="30000"/>
        </a:p>
      </xdr:txBody>
    </xdr:sp>
    <xdr:clientData/>
  </xdr:twoCellAnchor>
  <xdr:twoCellAnchor editAs="oneCell">
    <xdr:from>
      <xdr:col>2</xdr:col>
      <xdr:colOff>32657</xdr:colOff>
      <xdr:row>95</xdr:row>
      <xdr:rowOff>184086</xdr:rowOff>
    </xdr:from>
    <xdr:to>
      <xdr:col>21</xdr:col>
      <xdr:colOff>592838</xdr:colOff>
      <xdr:row>113</xdr:row>
      <xdr:rowOff>101686</xdr:rowOff>
    </xdr:to>
    <xdr:pic>
      <xdr:nvPicPr>
        <xdr:cNvPr id="631" name="Picture 630">
          <a:extLst>
            <a:ext uri="{FF2B5EF4-FFF2-40B4-BE49-F238E27FC236}">
              <a16:creationId xmlns:a16="http://schemas.microsoft.com/office/drawing/2014/main" id="{00000000-0008-0000-0100-000077020000}"/>
            </a:ext>
          </a:extLst>
        </xdr:cNvPr>
        <xdr:cNvPicPr>
          <a:picLocks noChangeAspect="1"/>
        </xdr:cNvPicPr>
      </xdr:nvPicPr>
      <xdr:blipFill>
        <a:blip xmlns:r="http://schemas.openxmlformats.org/officeDocument/2006/relationships" r:embed="rId19"/>
        <a:stretch>
          <a:fillRect/>
        </a:stretch>
      </xdr:blipFill>
      <xdr:spPr>
        <a:xfrm>
          <a:off x="1251857" y="17862486"/>
          <a:ext cx="4696752" cy="3248629"/>
        </a:xfrm>
        <a:prstGeom prst="rect">
          <a:avLst/>
        </a:prstGeom>
      </xdr:spPr>
    </xdr:pic>
    <xdr:clientData/>
  </xdr:twoCellAnchor>
  <xdr:twoCellAnchor>
    <xdr:from>
      <xdr:col>46</xdr:col>
      <xdr:colOff>141514</xdr:colOff>
      <xdr:row>343</xdr:row>
      <xdr:rowOff>87086</xdr:rowOff>
    </xdr:from>
    <xdr:to>
      <xdr:col>50</xdr:col>
      <xdr:colOff>106680</xdr:colOff>
      <xdr:row>346</xdr:row>
      <xdr:rowOff>42455</xdr:rowOff>
    </xdr:to>
    <xdr:sp macro="" textlink="">
      <xdr:nvSpPr>
        <xdr:cNvPr id="640" name="TextBox 639">
          <a:extLst>
            <a:ext uri="{FF2B5EF4-FFF2-40B4-BE49-F238E27FC236}">
              <a16:creationId xmlns:a16="http://schemas.microsoft.com/office/drawing/2014/main" id="{00000000-0008-0000-0100-000080020000}"/>
            </a:ext>
          </a:extLst>
        </xdr:cNvPr>
        <xdr:cNvSpPr txBox="1"/>
      </xdr:nvSpPr>
      <xdr:spPr>
        <a:xfrm>
          <a:off x="13291457" y="63093600"/>
          <a:ext cx="2534194" cy="51054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b="0" i="0" u="none" strike="noStrike">
              <a:solidFill>
                <a:schemeClr val="dk1"/>
              </a:solidFill>
              <a:effectLst/>
              <a:latin typeface="+mn-lt"/>
              <a:ea typeface="+mn-ea"/>
              <a:cs typeface="+mn-cs"/>
            </a:rPr>
            <a:t>Note: the z-stat represents the number of</a:t>
          </a:r>
          <a:r>
            <a:rPr lang="en-US" sz="900"/>
            <a:t> </a:t>
          </a:r>
          <a:r>
            <a:rPr lang="en-US" sz="900" b="0" i="0" u="none" strike="noStrike">
              <a:solidFill>
                <a:schemeClr val="dk1"/>
              </a:solidFill>
              <a:effectLst/>
              <a:latin typeface="+mn-lt"/>
              <a:ea typeface="+mn-ea"/>
              <a:cs typeface="+mn-cs"/>
            </a:rPr>
            <a:t>standard deviations a point is away from</a:t>
          </a:r>
          <a:r>
            <a:rPr lang="en-US" sz="900"/>
            <a:t> </a:t>
          </a:r>
          <a:r>
            <a:rPr lang="en-US" sz="900" b="0" i="0" u="none" strike="noStrike">
              <a:solidFill>
                <a:schemeClr val="dk1"/>
              </a:solidFill>
              <a:effectLst/>
              <a:latin typeface="+mn-lt"/>
              <a:ea typeface="+mn-ea"/>
              <a:cs typeface="+mn-cs"/>
            </a:rPr>
            <a:t>the (Darcy) mean.</a:t>
          </a:r>
          <a:r>
            <a:rPr lang="en-US" sz="900"/>
            <a:t> </a:t>
          </a:r>
        </a:p>
      </xdr:txBody>
    </xdr:sp>
    <xdr:clientData/>
  </xdr:twoCellAnchor>
  <xdr:twoCellAnchor>
    <xdr:from>
      <xdr:col>23</xdr:col>
      <xdr:colOff>402772</xdr:colOff>
      <xdr:row>304</xdr:row>
      <xdr:rowOff>141514</xdr:rowOff>
    </xdr:from>
    <xdr:to>
      <xdr:col>27</xdr:col>
      <xdr:colOff>45886</xdr:colOff>
      <xdr:row>317</xdr:row>
      <xdr:rowOff>25904</xdr:rowOff>
    </xdr:to>
    <mc:AlternateContent xmlns:mc="http://schemas.openxmlformats.org/markup-compatibility/2006">
      <mc:Choice xmlns:cx1="http://schemas.microsoft.com/office/drawing/2015/9/8/chartex" Requires="cx1">
        <xdr:graphicFrame macro="">
          <xdr:nvGraphicFramePr>
            <xdr:cNvPr id="641" name="Chart 640">
              <a:extLst>
                <a:ext uri="{FF2B5EF4-FFF2-40B4-BE49-F238E27FC236}">
                  <a16:creationId xmlns:a16="http://schemas.microsoft.com/office/drawing/2014/main" id="{00000000-0008-0000-0100-000081020000}"/>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20"/>
            </a:graphicData>
          </a:graphic>
        </xdr:graphicFrame>
      </mc:Choice>
      <mc:Fallback>
        <xdr:sp macro="" textlink="">
          <xdr:nvSpPr>
            <xdr:cNvPr id="0" name=""/>
            <xdr:cNvSpPr>
              <a:spLocks noTextEdit="1"/>
            </xdr:cNvSpPr>
          </xdr:nvSpPr>
          <xdr:spPr>
            <a:xfrm>
              <a:off x="6708322" y="58424989"/>
              <a:ext cx="1224264" cy="2360890"/>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23</xdr:col>
      <xdr:colOff>429779</xdr:colOff>
      <xdr:row>317</xdr:row>
      <xdr:rowOff>70275</xdr:rowOff>
    </xdr:from>
    <xdr:to>
      <xdr:col>27</xdr:col>
      <xdr:colOff>72893</xdr:colOff>
      <xdr:row>329</xdr:row>
      <xdr:rowOff>141514</xdr:rowOff>
    </xdr:to>
    <mc:AlternateContent xmlns:mc="http://schemas.openxmlformats.org/markup-compatibility/2006">
      <mc:Choice xmlns:cx1="http://schemas.microsoft.com/office/drawing/2015/9/8/chartex" Requires="cx1">
        <xdr:graphicFrame macro="">
          <xdr:nvGraphicFramePr>
            <xdr:cNvPr id="642" name="Chart 641">
              <a:extLst>
                <a:ext uri="{FF2B5EF4-FFF2-40B4-BE49-F238E27FC236}">
                  <a16:creationId xmlns:a16="http://schemas.microsoft.com/office/drawing/2014/main" id="{00000000-0008-0000-0100-000082020000}"/>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21"/>
            </a:graphicData>
          </a:graphic>
        </xdr:graphicFrame>
      </mc:Choice>
      <mc:Fallback>
        <xdr:sp macro="" textlink="">
          <xdr:nvSpPr>
            <xdr:cNvPr id="0" name=""/>
            <xdr:cNvSpPr>
              <a:spLocks noTextEdit="1"/>
            </xdr:cNvSpPr>
          </xdr:nvSpPr>
          <xdr:spPr>
            <a:xfrm>
              <a:off x="6735329" y="60830250"/>
              <a:ext cx="1224264" cy="2357239"/>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27</xdr:col>
      <xdr:colOff>80609</xdr:colOff>
      <xdr:row>304</xdr:row>
      <xdr:rowOff>156947</xdr:rowOff>
    </xdr:from>
    <xdr:to>
      <xdr:col>33</xdr:col>
      <xdr:colOff>167420</xdr:colOff>
      <xdr:row>317</xdr:row>
      <xdr:rowOff>41337</xdr:rowOff>
    </xdr:to>
    <mc:AlternateContent xmlns:mc="http://schemas.openxmlformats.org/markup-compatibility/2006">
      <mc:Choice xmlns:cx1="http://schemas.microsoft.com/office/drawing/2015/9/8/chartex" Requires="cx1">
        <xdr:graphicFrame macro="">
          <xdr:nvGraphicFramePr>
            <xdr:cNvPr id="643" name="Chart 642">
              <a:extLst>
                <a:ext uri="{FF2B5EF4-FFF2-40B4-BE49-F238E27FC236}">
                  <a16:creationId xmlns:a16="http://schemas.microsoft.com/office/drawing/2014/main" id="{00000000-0008-0000-0100-000083020000}"/>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22"/>
            </a:graphicData>
          </a:graphic>
        </xdr:graphicFrame>
      </mc:Choice>
      <mc:Fallback>
        <xdr:sp macro="" textlink="">
          <xdr:nvSpPr>
            <xdr:cNvPr id="0" name=""/>
            <xdr:cNvSpPr>
              <a:spLocks noTextEdit="1"/>
            </xdr:cNvSpPr>
          </xdr:nvSpPr>
          <xdr:spPr>
            <a:xfrm>
              <a:off x="7967309" y="58440422"/>
              <a:ext cx="1172661" cy="2360890"/>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27</xdr:col>
      <xdr:colOff>109546</xdr:colOff>
      <xdr:row>317</xdr:row>
      <xdr:rowOff>77991</xdr:rowOff>
    </xdr:from>
    <xdr:to>
      <xdr:col>34</xdr:col>
      <xdr:colOff>414</xdr:colOff>
      <xdr:row>329</xdr:row>
      <xdr:rowOff>149230</xdr:rowOff>
    </xdr:to>
    <mc:AlternateContent xmlns:mc="http://schemas.openxmlformats.org/markup-compatibility/2006">
      <mc:Choice xmlns:cx1="http://schemas.microsoft.com/office/drawing/2015/9/8/chartex" Requires="cx1">
        <xdr:graphicFrame macro="">
          <xdr:nvGraphicFramePr>
            <xdr:cNvPr id="644" name="Chart 643">
              <a:extLst>
                <a:ext uri="{FF2B5EF4-FFF2-40B4-BE49-F238E27FC236}">
                  <a16:creationId xmlns:a16="http://schemas.microsoft.com/office/drawing/2014/main" id="{00000000-0008-0000-0100-000084020000}"/>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23"/>
            </a:graphicData>
          </a:graphic>
        </xdr:graphicFrame>
      </mc:Choice>
      <mc:Fallback>
        <xdr:sp macro="" textlink="">
          <xdr:nvSpPr>
            <xdr:cNvPr id="0" name=""/>
            <xdr:cNvSpPr>
              <a:spLocks noTextEdit="1"/>
            </xdr:cNvSpPr>
          </xdr:nvSpPr>
          <xdr:spPr>
            <a:xfrm>
              <a:off x="7996246" y="60837966"/>
              <a:ext cx="1157693" cy="2357239"/>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34</xdr:col>
      <xdr:colOff>49743</xdr:colOff>
      <xdr:row>304</xdr:row>
      <xdr:rowOff>174310</xdr:rowOff>
    </xdr:from>
    <xdr:to>
      <xdr:col>40</xdr:col>
      <xdr:colOff>136554</xdr:colOff>
      <xdr:row>317</xdr:row>
      <xdr:rowOff>58700</xdr:rowOff>
    </xdr:to>
    <mc:AlternateContent xmlns:mc="http://schemas.openxmlformats.org/markup-compatibility/2006">
      <mc:Choice xmlns:cx1="http://schemas.microsoft.com/office/drawing/2015/9/8/chartex" Requires="cx1">
        <xdr:graphicFrame macro="">
          <xdr:nvGraphicFramePr>
            <xdr:cNvPr id="645" name="Chart 644">
              <a:extLst>
                <a:ext uri="{FF2B5EF4-FFF2-40B4-BE49-F238E27FC236}">
                  <a16:creationId xmlns:a16="http://schemas.microsoft.com/office/drawing/2014/main" id="{00000000-0008-0000-0100-000085020000}"/>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24"/>
            </a:graphicData>
          </a:graphic>
        </xdr:graphicFrame>
      </mc:Choice>
      <mc:Fallback>
        <xdr:sp macro="" textlink="">
          <xdr:nvSpPr>
            <xdr:cNvPr id="0" name=""/>
            <xdr:cNvSpPr>
              <a:spLocks noTextEdit="1"/>
            </xdr:cNvSpPr>
          </xdr:nvSpPr>
          <xdr:spPr>
            <a:xfrm>
              <a:off x="9203268" y="58457785"/>
              <a:ext cx="1172661" cy="2360890"/>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34</xdr:col>
      <xdr:colOff>65177</xdr:colOff>
      <xdr:row>317</xdr:row>
      <xdr:rowOff>93423</xdr:rowOff>
    </xdr:from>
    <xdr:to>
      <xdr:col>40</xdr:col>
      <xdr:colOff>151988</xdr:colOff>
      <xdr:row>329</xdr:row>
      <xdr:rowOff>164662</xdr:rowOff>
    </xdr:to>
    <mc:AlternateContent xmlns:mc="http://schemas.openxmlformats.org/markup-compatibility/2006">
      <mc:Choice xmlns:cx1="http://schemas.microsoft.com/office/drawing/2015/9/8/chartex" Requires="cx1">
        <xdr:graphicFrame macro="">
          <xdr:nvGraphicFramePr>
            <xdr:cNvPr id="646" name="Chart 645">
              <a:extLst>
                <a:ext uri="{FF2B5EF4-FFF2-40B4-BE49-F238E27FC236}">
                  <a16:creationId xmlns:a16="http://schemas.microsoft.com/office/drawing/2014/main" id="{00000000-0008-0000-0100-000086020000}"/>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25"/>
            </a:graphicData>
          </a:graphic>
        </xdr:graphicFrame>
      </mc:Choice>
      <mc:Fallback>
        <xdr:sp macro="" textlink="">
          <xdr:nvSpPr>
            <xdr:cNvPr id="0" name=""/>
            <xdr:cNvSpPr>
              <a:spLocks noTextEdit="1"/>
            </xdr:cNvSpPr>
          </xdr:nvSpPr>
          <xdr:spPr>
            <a:xfrm>
              <a:off x="9218702" y="60853398"/>
              <a:ext cx="1172661" cy="2357239"/>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1</xdr:col>
      <xdr:colOff>264610</xdr:colOff>
      <xdr:row>304</xdr:row>
      <xdr:rowOff>165100</xdr:rowOff>
    </xdr:from>
    <xdr:to>
      <xdr:col>22</xdr:col>
      <xdr:colOff>211752</xdr:colOff>
      <xdr:row>316</xdr:row>
      <xdr:rowOff>174238</xdr:rowOff>
    </xdr:to>
    <xdr:sp macro="" textlink="">
      <xdr:nvSpPr>
        <xdr:cNvPr id="647" name="TextBox 646">
          <a:extLst>
            <a:ext uri="{FF2B5EF4-FFF2-40B4-BE49-F238E27FC236}">
              <a16:creationId xmlns:a16="http://schemas.microsoft.com/office/drawing/2014/main" id="{00000000-0008-0000-0100-000087020000}"/>
            </a:ext>
          </a:extLst>
        </xdr:cNvPr>
        <xdr:cNvSpPr txBox="1"/>
      </xdr:nvSpPr>
      <xdr:spPr>
        <a:xfrm>
          <a:off x="868634" y="56931777"/>
          <a:ext cx="5104581" cy="223938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baseline="0"/>
            <a:t>Changing back to Porous Medium 1, Autofill the well location table and fill in the 'Run 1 ' row in the table to right using the output in range </a:t>
          </a:r>
          <a:r>
            <a:rPr lang="en-US" sz="1100" b="0" i="0" baseline="0">
              <a:solidFill>
                <a:schemeClr val="dk1"/>
              </a:solidFill>
              <a:effectLst/>
              <a:latin typeface="+mn-lt"/>
              <a:ea typeface="+mn-ea"/>
              <a:cs typeface="+mn-cs"/>
            </a:rPr>
            <a:t>B29 to D42 </a:t>
          </a:r>
          <a:r>
            <a:rPr lang="en-US" sz="1100" b="0" i="0" baseline="0"/>
            <a:t>(recall Figure 15).  Repeat the Autofill process five times, generating 5 different well location scenarios to fully complete the table.</a:t>
          </a:r>
        </a:p>
        <a:p>
          <a:endParaRPr lang="en-US" sz="1100" b="1" i="1" baseline="0"/>
        </a:p>
        <a:p>
          <a:r>
            <a:rPr lang="en-US" sz="1100" b="1" i="1" baseline="0"/>
            <a:t>Investigators often do not know the details of subsurface structures before locating wells. Some well placements may provide representative information that permits reasonable risk assessments. Other well placements may not. Comment on the success or failure of the five well placements summarized after completing the table to the right in the ‘Questions’ sheet and the box and whisker plots provided immediately below (as completed in the 'Solutions' sheet X305 to AX356 for the data used there).</a:t>
          </a:r>
        </a:p>
        <a:p>
          <a:endParaRPr lang="en-US" sz="1100" b="0" i="0" baseline="0"/>
        </a:p>
      </xdr:txBody>
    </xdr:sp>
    <xdr:clientData/>
  </xdr:twoCellAnchor>
  <xdr:twoCellAnchor>
    <xdr:from>
      <xdr:col>1</xdr:col>
      <xdr:colOff>177800</xdr:colOff>
      <xdr:row>317</xdr:row>
      <xdr:rowOff>6591</xdr:rowOff>
    </xdr:from>
    <xdr:to>
      <xdr:col>22</xdr:col>
      <xdr:colOff>273050</xdr:colOff>
      <xdr:row>326</xdr:row>
      <xdr:rowOff>110067</xdr:rowOff>
    </xdr:to>
    <xdr:sp macro="" textlink="">
      <xdr:nvSpPr>
        <xdr:cNvPr id="653" name="TextBox 652">
          <a:extLst>
            <a:ext uri="{FF2B5EF4-FFF2-40B4-BE49-F238E27FC236}">
              <a16:creationId xmlns:a16="http://schemas.microsoft.com/office/drawing/2014/main" id="{00000000-0008-0000-0100-00008D020000}"/>
            </a:ext>
          </a:extLst>
        </xdr:cNvPr>
        <xdr:cNvSpPr txBox="1"/>
      </xdr:nvSpPr>
      <xdr:spPr>
        <a:xfrm>
          <a:off x="787400" y="58333458"/>
          <a:ext cx="5429250" cy="177987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In this example, a relatively homogeneous site is characterized</a:t>
          </a:r>
          <a:r>
            <a:rPr lang="en-US" sz="1100" baseline="0"/>
            <a:t>.  Five realizations of the porous medium 1 system with the Darcy approach resulted in an average v of 0.07 m/d ± 0.04 m/d with flow 89</a:t>
          </a:r>
          <a:r>
            <a:rPr lang="en-US" sz="1100" baseline="30000"/>
            <a:t>o</a:t>
          </a:r>
          <a:r>
            <a:rPr lang="en-US" sz="1100" baseline="0"/>
            <a:t> west of north </a:t>
          </a:r>
          <a:r>
            <a:rPr lang="en-US" sz="1100" baseline="0">
              <a:solidFill>
                <a:schemeClr val="dk1"/>
              </a:solidFill>
              <a:effectLst/>
              <a:latin typeface="+mn-lt"/>
              <a:ea typeface="+mn-ea"/>
              <a:cs typeface="+mn-cs"/>
            </a:rPr>
            <a:t>± 7</a:t>
          </a:r>
          <a:r>
            <a:rPr lang="en-US" sz="1100" baseline="30000">
              <a:solidFill>
                <a:schemeClr val="dk1"/>
              </a:solidFill>
              <a:effectLst/>
              <a:latin typeface="+mn-lt"/>
              <a:ea typeface="+mn-ea"/>
              <a:cs typeface="+mn-cs"/>
            </a:rPr>
            <a:t>o</a:t>
          </a:r>
          <a:r>
            <a:rPr lang="en-US" sz="1100" baseline="0">
              <a:solidFill>
                <a:schemeClr val="dk1"/>
              </a:solidFill>
              <a:effectLst/>
              <a:latin typeface="+mn-lt"/>
              <a:ea typeface="+mn-ea"/>
              <a:cs typeface="+mn-cs"/>
            </a:rPr>
            <a:t>.</a:t>
          </a:r>
        </a:p>
        <a:p>
          <a:endParaRPr lang="en-US" sz="1100" baseline="0">
            <a:solidFill>
              <a:schemeClr val="dk1"/>
            </a:solidFill>
            <a:effectLst/>
            <a:latin typeface="+mn-lt"/>
            <a:ea typeface="+mn-ea"/>
            <a:cs typeface="+mn-cs"/>
          </a:endParaRPr>
        </a:p>
        <a:p>
          <a:r>
            <a:rPr lang="en-US" sz="1100" baseline="0">
              <a:solidFill>
                <a:schemeClr val="dk1"/>
              </a:solidFill>
              <a:effectLst/>
              <a:latin typeface="+mn-lt"/>
              <a:ea typeface="+mn-ea"/>
              <a:cs typeface="+mn-cs"/>
            </a:rPr>
            <a:t>Point velocity measurements indicated a similar average flow direction to the Darcy analysis (89</a:t>
          </a:r>
          <a:r>
            <a:rPr lang="en-US" sz="1100" baseline="30000">
              <a:solidFill>
                <a:schemeClr val="dk1"/>
              </a:solidFill>
              <a:effectLst/>
              <a:latin typeface="+mn-lt"/>
              <a:ea typeface="+mn-ea"/>
              <a:cs typeface="+mn-cs"/>
            </a:rPr>
            <a:t>o</a:t>
          </a:r>
          <a:r>
            <a:rPr lang="en-US" sz="1100" baseline="0">
              <a:solidFill>
                <a:schemeClr val="dk1"/>
              </a:solidFill>
              <a:effectLst/>
              <a:latin typeface="+mn-lt"/>
              <a:ea typeface="+mn-ea"/>
              <a:cs typeface="+mn-cs"/>
            </a:rPr>
            <a:t> west of north ± 5</a:t>
          </a:r>
          <a:r>
            <a:rPr lang="en-US" sz="1100" baseline="30000">
              <a:solidFill>
                <a:schemeClr val="dk1"/>
              </a:solidFill>
              <a:effectLst/>
              <a:latin typeface="+mn-lt"/>
              <a:ea typeface="+mn-ea"/>
              <a:cs typeface="+mn-cs"/>
            </a:rPr>
            <a:t>o</a:t>
          </a:r>
          <a:r>
            <a:rPr lang="en-US" sz="1100" baseline="0">
              <a:solidFill>
                <a:schemeClr val="dk1"/>
              </a:solidFill>
              <a:effectLst/>
              <a:latin typeface="+mn-lt"/>
              <a:ea typeface="+mn-ea"/>
              <a:cs typeface="+mn-cs"/>
            </a:rPr>
            <a:t>).  The groundwater speeds from the 5 wells never exceeded ±0.7 standard deviations from the Darcy mean v, strongly supporting the uniformity of the flow system.  If the highest point v in each simulation is compared to the Darcy mean, differences only reached about 1 standard deviation. </a:t>
          </a:r>
        </a:p>
      </xdr:txBody>
    </xdr:sp>
    <xdr:clientData/>
  </xdr:twoCellAnchor>
  <xdr:twoCellAnchor editAs="oneCell">
    <xdr:from>
      <xdr:col>25</xdr:col>
      <xdr:colOff>42333</xdr:colOff>
      <xdr:row>279</xdr:row>
      <xdr:rowOff>177799</xdr:rowOff>
    </xdr:from>
    <xdr:to>
      <xdr:col>45</xdr:col>
      <xdr:colOff>516466</xdr:colOff>
      <xdr:row>302</xdr:row>
      <xdr:rowOff>63228</xdr:rowOff>
    </xdr:to>
    <xdr:pic>
      <xdr:nvPicPr>
        <xdr:cNvPr id="580" name="Picture 579">
          <a:extLst>
            <a:ext uri="{FF2B5EF4-FFF2-40B4-BE49-F238E27FC236}">
              <a16:creationId xmlns:a16="http://schemas.microsoft.com/office/drawing/2014/main" id="{00000000-0008-0000-0100-000044020000}"/>
            </a:ext>
          </a:extLst>
        </xdr:cNvPr>
        <xdr:cNvPicPr>
          <a:picLocks noChangeAspect="1"/>
        </xdr:cNvPicPr>
      </xdr:nvPicPr>
      <xdr:blipFill>
        <a:blip xmlns:r="http://schemas.openxmlformats.org/officeDocument/2006/relationships" r:embed="rId26"/>
        <a:stretch>
          <a:fillRect/>
        </a:stretch>
      </xdr:blipFill>
      <xdr:spPr>
        <a:xfrm>
          <a:off x="7814733" y="52154666"/>
          <a:ext cx="5198533" cy="4169563"/>
        </a:xfrm>
        <a:prstGeom prst="rect">
          <a:avLst/>
        </a:prstGeom>
      </xdr:spPr>
    </xdr:pic>
    <xdr:clientData/>
  </xdr:twoCellAnchor>
  <xdr:twoCellAnchor editAs="oneCell">
    <xdr:from>
      <xdr:col>24</xdr:col>
      <xdr:colOff>567267</xdr:colOff>
      <xdr:row>253</xdr:row>
      <xdr:rowOff>59267</xdr:rowOff>
    </xdr:from>
    <xdr:to>
      <xdr:col>46</xdr:col>
      <xdr:colOff>660151</xdr:colOff>
      <xdr:row>279</xdr:row>
      <xdr:rowOff>25399</xdr:rowOff>
    </xdr:to>
    <xdr:pic>
      <xdr:nvPicPr>
        <xdr:cNvPr id="581" name="Picture 580">
          <a:extLst>
            <a:ext uri="{FF2B5EF4-FFF2-40B4-BE49-F238E27FC236}">
              <a16:creationId xmlns:a16="http://schemas.microsoft.com/office/drawing/2014/main" id="{00000000-0008-0000-0100-000045020000}"/>
            </a:ext>
          </a:extLst>
        </xdr:cNvPr>
        <xdr:cNvPicPr>
          <a:picLocks noChangeAspect="1"/>
        </xdr:cNvPicPr>
      </xdr:nvPicPr>
      <xdr:blipFill>
        <a:blip xmlns:r="http://schemas.openxmlformats.org/officeDocument/2006/relationships" r:embed="rId27"/>
        <a:stretch>
          <a:fillRect/>
        </a:stretch>
      </xdr:blipFill>
      <xdr:spPr>
        <a:xfrm>
          <a:off x="7730067" y="47193200"/>
          <a:ext cx="6036484" cy="480906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2</xdr:col>
      <xdr:colOff>607468</xdr:colOff>
      <xdr:row>24</xdr:row>
      <xdr:rowOff>10657</xdr:rowOff>
    </xdr:from>
    <xdr:to>
      <xdr:col>5</xdr:col>
      <xdr:colOff>57548</xdr:colOff>
      <xdr:row>26</xdr:row>
      <xdr:rowOff>94850</xdr:rowOff>
    </xdr:to>
    <xdr:sp macro="" textlink="">
      <xdr:nvSpPr>
        <xdr:cNvPr id="183" name="Oval 182">
          <a:extLst>
            <a:ext uri="{FF2B5EF4-FFF2-40B4-BE49-F238E27FC236}">
              <a16:creationId xmlns:a16="http://schemas.microsoft.com/office/drawing/2014/main" id="{00000000-0008-0000-0200-0000B7000000}"/>
            </a:ext>
          </a:extLst>
        </xdr:cNvPr>
        <xdr:cNvSpPr/>
      </xdr:nvSpPr>
      <xdr:spPr>
        <a:xfrm>
          <a:off x="607468" y="3666126"/>
          <a:ext cx="441213" cy="446542"/>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69273</xdr:colOff>
      <xdr:row>23</xdr:row>
      <xdr:rowOff>186503</xdr:rowOff>
    </xdr:from>
    <xdr:to>
      <xdr:col>7</xdr:col>
      <xdr:colOff>126822</xdr:colOff>
      <xdr:row>26</xdr:row>
      <xdr:rowOff>78863</xdr:rowOff>
    </xdr:to>
    <xdr:sp macro="" textlink="">
      <xdr:nvSpPr>
        <xdr:cNvPr id="184" name="Oval 183">
          <a:extLst>
            <a:ext uri="{FF2B5EF4-FFF2-40B4-BE49-F238E27FC236}">
              <a16:creationId xmlns:a16="http://schemas.microsoft.com/office/drawing/2014/main" id="{00000000-0008-0000-0200-0000B8000000}"/>
            </a:ext>
          </a:extLst>
        </xdr:cNvPr>
        <xdr:cNvSpPr/>
      </xdr:nvSpPr>
      <xdr:spPr>
        <a:xfrm>
          <a:off x="1060406" y="3650139"/>
          <a:ext cx="441213" cy="446542"/>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152401</xdr:colOff>
      <xdr:row>24</xdr:row>
      <xdr:rowOff>3195</xdr:rowOff>
    </xdr:from>
    <xdr:to>
      <xdr:col>10</xdr:col>
      <xdr:colOff>18117</xdr:colOff>
      <xdr:row>26</xdr:row>
      <xdr:rowOff>87388</xdr:rowOff>
    </xdr:to>
    <xdr:sp macro="" textlink="">
      <xdr:nvSpPr>
        <xdr:cNvPr id="185" name="Oval 184">
          <a:extLst>
            <a:ext uri="{FF2B5EF4-FFF2-40B4-BE49-F238E27FC236}">
              <a16:creationId xmlns:a16="http://schemas.microsoft.com/office/drawing/2014/main" id="{00000000-0008-0000-0200-0000B9000000}"/>
            </a:ext>
          </a:extLst>
        </xdr:cNvPr>
        <xdr:cNvSpPr/>
      </xdr:nvSpPr>
      <xdr:spPr>
        <a:xfrm>
          <a:off x="1527198" y="3658664"/>
          <a:ext cx="441213" cy="446542"/>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10</xdr:col>
      <xdr:colOff>70338</xdr:colOff>
      <xdr:row>23</xdr:row>
      <xdr:rowOff>187568</xdr:rowOff>
    </xdr:from>
    <xdr:to>
      <xdr:col>12</xdr:col>
      <xdr:colOff>127887</xdr:colOff>
      <xdr:row>26</xdr:row>
      <xdr:rowOff>79928</xdr:rowOff>
    </xdr:to>
    <xdr:sp macro="" textlink="">
      <xdr:nvSpPr>
        <xdr:cNvPr id="186" name="Oval 185">
          <a:extLst>
            <a:ext uri="{FF2B5EF4-FFF2-40B4-BE49-F238E27FC236}">
              <a16:creationId xmlns:a16="http://schemas.microsoft.com/office/drawing/2014/main" id="{00000000-0008-0000-0200-0000BA000000}"/>
            </a:ext>
          </a:extLst>
        </xdr:cNvPr>
        <xdr:cNvSpPr/>
      </xdr:nvSpPr>
      <xdr:spPr>
        <a:xfrm>
          <a:off x="2020632" y="3651204"/>
          <a:ext cx="441213" cy="446542"/>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12</xdr:col>
      <xdr:colOff>142810</xdr:colOff>
      <xdr:row>23</xdr:row>
      <xdr:rowOff>180108</xdr:rowOff>
    </xdr:from>
    <xdr:to>
      <xdr:col>15</xdr:col>
      <xdr:colOff>8526</xdr:colOff>
      <xdr:row>26</xdr:row>
      <xdr:rowOff>72468</xdr:rowOff>
    </xdr:to>
    <xdr:sp macro="" textlink="">
      <xdr:nvSpPr>
        <xdr:cNvPr id="187" name="Oval 186">
          <a:extLst>
            <a:ext uri="{FF2B5EF4-FFF2-40B4-BE49-F238E27FC236}">
              <a16:creationId xmlns:a16="http://schemas.microsoft.com/office/drawing/2014/main" id="{00000000-0008-0000-0200-0000BB000000}"/>
            </a:ext>
          </a:extLst>
        </xdr:cNvPr>
        <xdr:cNvSpPr/>
      </xdr:nvSpPr>
      <xdr:spPr>
        <a:xfrm>
          <a:off x="2476768" y="3643744"/>
          <a:ext cx="441213" cy="446542"/>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15</xdr:col>
      <xdr:colOff>28775</xdr:colOff>
      <xdr:row>24</xdr:row>
      <xdr:rowOff>7458</xdr:rowOff>
    </xdr:from>
    <xdr:to>
      <xdr:col>17</xdr:col>
      <xdr:colOff>86324</xdr:colOff>
      <xdr:row>26</xdr:row>
      <xdr:rowOff>91651</xdr:rowOff>
    </xdr:to>
    <xdr:sp macro="" textlink="">
      <xdr:nvSpPr>
        <xdr:cNvPr id="188" name="Oval 187">
          <a:extLst>
            <a:ext uri="{FF2B5EF4-FFF2-40B4-BE49-F238E27FC236}">
              <a16:creationId xmlns:a16="http://schemas.microsoft.com/office/drawing/2014/main" id="{00000000-0008-0000-0200-0000BC000000}"/>
            </a:ext>
          </a:extLst>
        </xdr:cNvPr>
        <xdr:cNvSpPr/>
      </xdr:nvSpPr>
      <xdr:spPr>
        <a:xfrm>
          <a:off x="2938230" y="3662927"/>
          <a:ext cx="441213" cy="446542"/>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18</xdr:col>
      <xdr:colOff>2</xdr:colOff>
      <xdr:row>24</xdr:row>
      <xdr:rowOff>5327</xdr:rowOff>
    </xdr:from>
    <xdr:to>
      <xdr:col>20</xdr:col>
      <xdr:colOff>57551</xdr:colOff>
      <xdr:row>26</xdr:row>
      <xdr:rowOff>89520</xdr:rowOff>
    </xdr:to>
    <xdr:sp macro="" textlink="">
      <xdr:nvSpPr>
        <xdr:cNvPr id="189" name="Oval 188">
          <a:extLst>
            <a:ext uri="{FF2B5EF4-FFF2-40B4-BE49-F238E27FC236}">
              <a16:creationId xmlns:a16="http://schemas.microsoft.com/office/drawing/2014/main" id="{00000000-0008-0000-0200-0000BD000000}"/>
            </a:ext>
          </a:extLst>
        </xdr:cNvPr>
        <xdr:cNvSpPr/>
      </xdr:nvSpPr>
      <xdr:spPr>
        <a:xfrm>
          <a:off x="3484953" y="3660796"/>
          <a:ext cx="441213" cy="446542"/>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45827</xdr:colOff>
      <xdr:row>26</xdr:row>
      <xdr:rowOff>29840</xdr:rowOff>
    </xdr:from>
    <xdr:to>
      <xdr:col>6</xdr:col>
      <xdr:colOff>103376</xdr:colOff>
      <xdr:row>28</xdr:row>
      <xdr:rowOff>114032</xdr:rowOff>
    </xdr:to>
    <xdr:sp macro="" textlink="">
      <xdr:nvSpPr>
        <xdr:cNvPr id="190" name="Oval 189">
          <a:extLst>
            <a:ext uri="{FF2B5EF4-FFF2-40B4-BE49-F238E27FC236}">
              <a16:creationId xmlns:a16="http://schemas.microsoft.com/office/drawing/2014/main" id="{00000000-0008-0000-0200-0000BE000000}"/>
            </a:ext>
          </a:extLst>
        </xdr:cNvPr>
        <xdr:cNvSpPr/>
      </xdr:nvSpPr>
      <xdr:spPr>
        <a:xfrm>
          <a:off x="845128" y="4047658"/>
          <a:ext cx="441213" cy="446542"/>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86324</xdr:colOff>
      <xdr:row>26</xdr:row>
      <xdr:rowOff>49023</xdr:rowOff>
    </xdr:from>
    <xdr:to>
      <xdr:col>13</xdr:col>
      <xdr:colOff>143873</xdr:colOff>
      <xdr:row>28</xdr:row>
      <xdr:rowOff>133215</xdr:rowOff>
    </xdr:to>
    <xdr:sp macro="" textlink="">
      <xdr:nvSpPr>
        <xdr:cNvPr id="191" name="Oval 190">
          <a:extLst>
            <a:ext uri="{FF2B5EF4-FFF2-40B4-BE49-F238E27FC236}">
              <a16:creationId xmlns:a16="http://schemas.microsoft.com/office/drawing/2014/main" id="{00000000-0008-0000-0200-0000BF000000}"/>
            </a:ext>
          </a:extLst>
        </xdr:cNvPr>
        <xdr:cNvSpPr/>
      </xdr:nvSpPr>
      <xdr:spPr>
        <a:xfrm>
          <a:off x="2228450" y="4066841"/>
          <a:ext cx="441213" cy="446542"/>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4264</xdr:colOff>
      <xdr:row>26</xdr:row>
      <xdr:rowOff>20249</xdr:rowOff>
    </xdr:from>
    <xdr:to>
      <xdr:col>11</xdr:col>
      <xdr:colOff>61813</xdr:colOff>
      <xdr:row>28</xdr:row>
      <xdr:rowOff>104441</xdr:rowOff>
    </xdr:to>
    <xdr:sp macro="" textlink="">
      <xdr:nvSpPr>
        <xdr:cNvPr id="192" name="Oval 191">
          <a:extLst>
            <a:ext uri="{FF2B5EF4-FFF2-40B4-BE49-F238E27FC236}">
              <a16:creationId xmlns:a16="http://schemas.microsoft.com/office/drawing/2014/main" id="{00000000-0008-0000-0200-0000C0000000}"/>
            </a:ext>
          </a:extLst>
        </xdr:cNvPr>
        <xdr:cNvSpPr/>
      </xdr:nvSpPr>
      <xdr:spPr>
        <a:xfrm>
          <a:off x="1762726" y="4038067"/>
          <a:ext cx="441213" cy="446542"/>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66076</xdr:colOff>
      <xdr:row>30</xdr:row>
      <xdr:rowOff>140677</xdr:rowOff>
    </xdr:from>
    <xdr:to>
      <xdr:col>13</xdr:col>
      <xdr:colOff>123625</xdr:colOff>
      <xdr:row>33</xdr:row>
      <xdr:rowOff>43694</xdr:rowOff>
    </xdr:to>
    <xdr:sp macro="" textlink="">
      <xdr:nvSpPr>
        <xdr:cNvPr id="193" name="Oval 192">
          <a:extLst>
            <a:ext uri="{FF2B5EF4-FFF2-40B4-BE49-F238E27FC236}">
              <a16:creationId xmlns:a16="http://schemas.microsoft.com/office/drawing/2014/main" id="{00000000-0008-0000-0200-0000C1000000}"/>
            </a:ext>
          </a:extLst>
        </xdr:cNvPr>
        <xdr:cNvSpPr/>
      </xdr:nvSpPr>
      <xdr:spPr>
        <a:xfrm>
          <a:off x="2208202" y="4883194"/>
          <a:ext cx="441213" cy="446542"/>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13</xdr:col>
      <xdr:colOff>165190</xdr:colOff>
      <xdr:row>26</xdr:row>
      <xdr:rowOff>47959</xdr:rowOff>
    </xdr:from>
    <xdr:to>
      <xdr:col>16</xdr:col>
      <xdr:colOff>30906</xdr:colOff>
      <xdr:row>28</xdr:row>
      <xdr:rowOff>132151</xdr:rowOff>
    </xdr:to>
    <xdr:sp macro="" textlink="">
      <xdr:nvSpPr>
        <xdr:cNvPr id="194" name="Oval 193">
          <a:extLst>
            <a:ext uri="{FF2B5EF4-FFF2-40B4-BE49-F238E27FC236}">
              <a16:creationId xmlns:a16="http://schemas.microsoft.com/office/drawing/2014/main" id="{00000000-0008-0000-0200-0000C2000000}"/>
            </a:ext>
          </a:extLst>
        </xdr:cNvPr>
        <xdr:cNvSpPr/>
      </xdr:nvSpPr>
      <xdr:spPr>
        <a:xfrm>
          <a:off x="2690980" y="4065777"/>
          <a:ext cx="441213" cy="446542"/>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16</xdr:col>
      <xdr:colOff>67141</xdr:colOff>
      <xdr:row>26</xdr:row>
      <xdr:rowOff>29841</xdr:rowOff>
    </xdr:from>
    <xdr:to>
      <xdr:col>18</xdr:col>
      <xdr:colOff>124690</xdr:colOff>
      <xdr:row>28</xdr:row>
      <xdr:rowOff>114033</xdr:rowOff>
    </xdr:to>
    <xdr:sp macro="" textlink="">
      <xdr:nvSpPr>
        <xdr:cNvPr id="195" name="Oval 194">
          <a:extLst>
            <a:ext uri="{FF2B5EF4-FFF2-40B4-BE49-F238E27FC236}">
              <a16:creationId xmlns:a16="http://schemas.microsoft.com/office/drawing/2014/main" id="{00000000-0008-0000-0200-0000C3000000}"/>
            </a:ext>
          </a:extLst>
        </xdr:cNvPr>
        <xdr:cNvSpPr/>
      </xdr:nvSpPr>
      <xdr:spPr>
        <a:xfrm>
          <a:off x="3168428" y="4047659"/>
          <a:ext cx="441213" cy="446542"/>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18</xdr:col>
      <xdr:colOff>118298</xdr:colOff>
      <xdr:row>26</xdr:row>
      <xdr:rowOff>80996</xdr:rowOff>
    </xdr:from>
    <xdr:to>
      <xdr:col>20</xdr:col>
      <xdr:colOff>175847</xdr:colOff>
      <xdr:row>28</xdr:row>
      <xdr:rowOff>165188</xdr:rowOff>
    </xdr:to>
    <xdr:sp macro="" textlink="">
      <xdr:nvSpPr>
        <xdr:cNvPr id="196" name="Oval 195">
          <a:extLst>
            <a:ext uri="{FF2B5EF4-FFF2-40B4-BE49-F238E27FC236}">
              <a16:creationId xmlns:a16="http://schemas.microsoft.com/office/drawing/2014/main" id="{00000000-0008-0000-0200-0000C4000000}"/>
            </a:ext>
          </a:extLst>
        </xdr:cNvPr>
        <xdr:cNvSpPr/>
      </xdr:nvSpPr>
      <xdr:spPr>
        <a:xfrm>
          <a:off x="3603249" y="4098814"/>
          <a:ext cx="441213" cy="446542"/>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xdr:col>
      <xdr:colOff>4264</xdr:colOff>
      <xdr:row>28</xdr:row>
      <xdr:rowOff>52221</xdr:rowOff>
    </xdr:from>
    <xdr:to>
      <xdr:col>5</xdr:col>
      <xdr:colOff>61813</xdr:colOff>
      <xdr:row>30</xdr:row>
      <xdr:rowOff>136414</xdr:rowOff>
    </xdr:to>
    <xdr:sp macro="" textlink="">
      <xdr:nvSpPr>
        <xdr:cNvPr id="197" name="Oval 196">
          <a:extLst>
            <a:ext uri="{FF2B5EF4-FFF2-40B4-BE49-F238E27FC236}">
              <a16:creationId xmlns:a16="http://schemas.microsoft.com/office/drawing/2014/main" id="{00000000-0008-0000-0200-0000C5000000}"/>
            </a:ext>
          </a:extLst>
        </xdr:cNvPr>
        <xdr:cNvSpPr/>
      </xdr:nvSpPr>
      <xdr:spPr>
        <a:xfrm>
          <a:off x="611733" y="4432389"/>
          <a:ext cx="441213" cy="446542"/>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87391</xdr:colOff>
      <xdr:row>28</xdr:row>
      <xdr:rowOff>87389</xdr:rowOff>
    </xdr:from>
    <xdr:to>
      <xdr:col>7</xdr:col>
      <xdr:colOff>144940</xdr:colOff>
      <xdr:row>30</xdr:row>
      <xdr:rowOff>171582</xdr:rowOff>
    </xdr:to>
    <xdr:sp macro="" textlink="">
      <xdr:nvSpPr>
        <xdr:cNvPr id="198" name="Oval 197">
          <a:extLst>
            <a:ext uri="{FF2B5EF4-FFF2-40B4-BE49-F238E27FC236}">
              <a16:creationId xmlns:a16="http://schemas.microsoft.com/office/drawing/2014/main" id="{00000000-0008-0000-0200-0000C6000000}"/>
            </a:ext>
          </a:extLst>
        </xdr:cNvPr>
        <xdr:cNvSpPr/>
      </xdr:nvSpPr>
      <xdr:spPr>
        <a:xfrm>
          <a:off x="1078524" y="4467557"/>
          <a:ext cx="441213" cy="446542"/>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10</xdr:col>
      <xdr:colOff>47960</xdr:colOff>
      <xdr:row>28</xdr:row>
      <xdr:rowOff>106573</xdr:rowOff>
    </xdr:from>
    <xdr:to>
      <xdr:col>12</xdr:col>
      <xdr:colOff>105509</xdr:colOff>
      <xdr:row>31</xdr:row>
      <xdr:rowOff>9591</xdr:rowOff>
    </xdr:to>
    <xdr:sp macro="" textlink="">
      <xdr:nvSpPr>
        <xdr:cNvPr id="199" name="Oval 198">
          <a:extLst>
            <a:ext uri="{FF2B5EF4-FFF2-40B4-BE49-F238E27FC236}">
              <a16:creationId xmlns:a16="http://schemas.microsoft.com/office/drawing/2014/main" id="{00000000-0008-0000-0200-0000C7000000}"/>
            </a:ext>
          </a:extLst>
        </xdr:cNvPr>
        <xdr:cNvSpPr/>
      </xdr:nvSpPr>
      <xdr:spPr>
        <a:xfrm>
          <a:off x="1998254" y="4486741"/>
          <a:ext cx="441213" cy="446542"/>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12</xdr:col>
      <xdr:colOff>120431</xdr:colOff>
      <xdr:row>28</xdr:row>
      <xdr:rowOff>93783</xdr:rowOff>
    </xdr:from>
    <xdr:to>
      <xdr:col>14</xdr:col>
      <xdr:colOff>177980</xdr:colOff>
      <xdr:row>30</xdr:row>
      <xdr:rowOff>177976</xdr:rowOff>
    </xdr:to>
    <xdr:sp macro="" textlink="">
      <xdr:nvSpPr>
        <xdr:cNvPr id="200" name="Oval 199">
          <a:extLst>
            <a:ext uri="{FF2B5EF4-FFF2-40B4-BE49-F238E27FC236}">
              <a16:creationId xmlns:a16="http://schemas.microsoft.com/office/drawing/2014/main" id="{00000000-0008-0000-0200-0000C8000000}"/>
            </a:ext>
          </a:extLst>
        </xdr:cNvPr>
        <xdr:cNvSpPr/>
      </xdr:nvSpPr>
      <xdr:spPr>
        <a:xfrm>
          <a:off x="2454389" y="4473951"/>
          <a:ext cx="441213" cy="446542"/>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15</xdr:col>
      <xdr:colOff>38367</xdr:colOff>
      <xdr:row>28</xdr:row>
      <xdr:rowOff>59680</xdr:rowOff>
    </xdr:from>
    <xdr:to>
      <xdr:col>17</xdr:col>
      <xdr:colOff>95916</xdr:colOff>
      <xdr:row>30</xdr:row>
      <xdr:rowOff>143873</xdr:rowOff>
    </xdr:to>
    <xdr:sp macro="" textlink="">
      <xdr:nvSpPr>
        <xdr:cNvPr id="201" name="Oval 200">
          <a:extLst>
            <a:ext uri="{FF2B5EF4-FFF2-40B4-BE49-F238E27FC236}">
              <a16:creationId xmlns:a16="http://schemas.microsoft.com/office/drawing/2014/main" id="{00000000-0008-0000-0200-0000C9000000}"/>
            </a:ext>
          </a:extLst>
        </xdr:cNvPr>
        <xdr:cNvSpPr/>
      </xdr:nvSpPr>
      <xdr:spPr>
        <a:xfrm>
          <a:off x="2947822" y="4439848"/>
          <a:ext cx="441213" cy="446542"/>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xdr:col>
      <xdr:colOff>184370</xdr:colOff>
      <xdr:row>30</xdr:row>
      <xdr:rowOff>99114</xdr:rowOff>
    </xdr:from>
    <xdr:to>
      <xdr:col>6</xdr:col>
      <xdr:colOff>50087</xdr:colOff>
      <xdr:row>33</xdr:row>
      <xdr:rowOff>2131</xdr:rowOff>
    </xdr:to>
    <xdr:sp macro="" textlink="">
      <xdr:nvSpPr>
        <xdr:cNvPr id="202" name="Oval 201">
          <a:extLst>
            <a:ext uri="{FF2B5EF4-FFF2-40B4-BE49-F238E27FC236}">
              <a16:creationId xmlns:a16="http://schemas.microsoft.com/office/drawing/2014/main" id="{00000000-0008-0000-0200-0000CA000000}"/>
            </a:ext>
          </a:extLst>
        </xdr:cNvPr>
        <xdr:cNvSpPr/>
      </xdr:nvSpPr>
      <xdr:spPr>
        <a:xfrm>
          <a:off x="791839" y="4841631"/>
          <a:ext cx="441213" cy="446542"/>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93784</xdr:colOff>
      <xdr:row>30</xdr:row>
      <xdr:rowOff>125756</xdr:rowOff>
    </xdr:from>
    <xdr:to>
      <xdr:col>8</xdr:col>
      <xdr:colOff>151333</xdr:colOff>
      <xdr:row>33</xdr:row>
      <xdr:rowOff>28773</xdr:rowOff>
    </xdr:to>
    <xdr:sp macro="" textlink="">
      <xdr:nvSpPr>
        <xdr:cNvPr id="203" name="Oval 202">
          <a:extLst>
            <a:ext uri="{FF2B5EF4-FFF2-40B4-BE49-F238E27FC236}">
              <a16:creationId xmlns:a16="http://schemas.microsoft.com/office/drawing/2014/main" id="{00000000-0008-0000-0200-0000CB000000}"/>
            </a:ext>
          </a:extLst>
        </xdr:cNvPr>
        <xdr:cNvSpPr/>
      </xdr:nvSpPr>
      <xdr:spPr>
        <a:xfrm>
          <a:off x="1276749" y="4868273"/>
          <a:ext cx="441213" cy="446542"/>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144939</xdr:colOff>
      <xdr:row>32</xdr:row>
      <xdr:rowOff>166252</xdr:rowOff>
    </xdr:from>
    <xdr:to>
      <xdr:col>10</xdr:col>
      <xdr:colOff>10655</xdr:colOff>
      <xdr:row>35</xdr:row>
      <xdr:rowOff>69269</xdr:rowOff>
    </xdr:to>
    <xdr:sp macro="" textlink="">
      <xdr:nvSpPr>
        <xdr:cNvPr id="204" name="Oval 203">
          <a:extLst>
            <a:ext uri="{FF2B5EF4-FFF2-40B4-BE49-F238E27FC236}">
              <a16:creationId xmlns:a16="http://schemas.microsoft.com/office/drawing/2014/main" id="{00000000-0008-0000-0200-0000CC000000}"/>
            </a:ext>
          </a:extLst>
        </xdr:cNvPr>
        <xdr:cNvSpPr/>
      </xdr:nvSpPr>
      <xdr:spPr>
        <a:xfrm>
          <a:off x="1519736" y="5271119"/>
          <a:ext cx="441213" cy="446542"/>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169451</xdr:colOff>
      <xdr:row>28</xdr:row>
      <xdr:rowOff>73533</xdr:rowOff>
    </xdr:from>
    <xdr:to>
      <xdr:col>10</xdr:col>
      <xdr:colOff>35167</xdr:colOff>
      <xdr:row>30</xdr:row>
      <xdr:rowOff>157726</xdr:rowOff>
    </xdr:to>
    <xdr:sp macro="" textlink="">
      <xdr:nvSpPr>
        <xdr:cNvPr id="205" name="Oval 204">
          <a:extLst>
            <a:ext uri="{FF2B5EF4-FFF2-40B4-BE49-F238E27FC236}">
              <a16:creationId xmlns:a16="http://schemas.microsoft.com/office/drawing/2014/main" id="{00000000-0008-0000-0200-0000CD000000}"/>
            </a:ext>
          </a:extLst>
        </xdr:cNvPr>
        <xdr:cNvSpPr/>
      </xdr:nvSpPr>
      <xdr:spPr>
        <a:xfrm>
          <a:off x="1544248" y="4453701"/>
          <a:ext cx="441213" cy="446542"/>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14</xdr:col>
      <xdr:colOff>2132</xdr:colOff>
      <xdr:row>30</xdr:row>
      <xdr:rowOff>87391</xdr:rowOff>
    </xdr:from>
    <xdr:to>
      <xdr:col>16</xdr:col>
      <xdr:colOff>59680</xdr:colOff>
      <xdr:row>32</xdr:row>
      <xdr:rowOff>171583</xdr:rowOff>
    </xdr:to>
    <xdr:sp macro="" textlink="">
      <xdr:nvSpPr>
        <xdr:cNvPr id="206" name="Oval 205">
          <a:extLst>
            <a:ext uri="{FF2B5EF4-FFF2-40B4-BE49-F238E27FC236}">
              <a16:creationId xmlns:a16="http://schemas.microsoft.com/office/drawing/2014/main" id="{00000000-0008-0000-0200-0000CE000000}"/>
            </a:ext>
          </a:extLst>
        </xdr:cNvPr>
        <xdr:cNvSpPr/>
      </xdr:nvSpPr>
      <xdr:spPr>
        <a:xfrm>
          <a:off x="2719754" y="4829908"/>
          <a:ext cx="441213" cy="446542"/>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16</xdr:col>
      <xdr:colOff>63943</xdr:colOff>
      <xdr:row>30</xdr:row>
      <xdr:rowOff>149202</xdr:rowOff>
    </xdr:from>
    <xdr:to>
      <xdr:col>18</xdr:col>
      <xdr:colOff>121492</xdr:colOff>
      <xdr:row>33</xdr:row>
      <xdr:rowOff>52219</xdr:rowOff>
    </xdr:to>
    <xdr:sp macro="" textlink="">
      <xdr:nvSpPr>
        <xdr:cNvPr id="207" name="Oval 206">
          <a:extLst>
            <a:ext uri="{FF2B5EF4-FFF2-40B4-BE49-F238E27FC236}">
              <a16:creationId xmlns:a16="http://schemas.microsoft.com/office/drawing/2014/main" id="{00000000-0008-0000-0200-0000CF000000}"/>
            </a:ext>
          </a:extLst>
        </xdr:cNvPr>
        <xdr:cNvSpPr/>
      </xdr:nvSpPr>
      <xdr:spPr>
        <a:xfrm>
          <a:off x="3165230" y="4891719"/>
          <a:ext cx="441213" cy="446542"/>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17</xdr:col>
      <xdr:colOff>93785</xdr:colOff>
      <xdr:row>28</xdr:row>
      <xdr:rowOff>120426</xdr:rowOff>
    </xdr:from>
    <xdr:to>
      <xdr:col>19</xdr:col>
      <xdr:colOff>151334</xdr:colOff>
      <xdr:row>31</xdr:row>
      <xdr:rowOff>23444</xdr:rowOff>
    </xdr:to>
    <xdr:sp macro="" textlink="">
      <xdr:nvSpPr>
        <xdr:cNvPr id="208" name="Oval 207">
          <a:extLst>
            <a:ext uri="{FF2B5EF4-FFF2-40B4-BE49-F238E27FC236}">
              <a16:creationId xmlns:a16="http://schemas.microsoft.com/office/drawing/2014/main" id="{00000000-0008-0000-0200-0000D0000000}"/>
            </a:ext>
          </a:extLst>
        </xdr:cNvPr>
        <xdr:cNvSpPr/>
      </xdr:nvSpPr>
      <xdr:spPr>
        <a:xfrm>
          <a:off x="3386904" y="4500594"/>
          <a:ext cx="441213" cy="446542"/>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xdr:col>
      <xdr:colOff>17052</xdr:colOff>
      <xdr:row>32</xdr:row>
      <xdr:rowOff>155597</xdr:rowOff>
    </xdr:from>
    <xdr:to>
      <xdr:col>5</xdr:col>
      <xdr:colOff>74601</xdr:colOff>
      <xdr:row>35</xdr:row>
      <xdr:rowOff>58614</xdr:rowOff>
    </xdr:to>
    <xdr:sp macro="" textlink="">
      <xdr:nvSpPr>
        <xdr:cNvPr id="209" name="Oval 208">
          <a:extLst>
            <a:ext uri="{FF2B5EF4-FFF2-40B4-BE49-F238E27FC236}">
              <a16:creationId xmlns:a16="http://schemas.microsoft.com/office/drawing/2014/main" id="{00000000-0008-0000-0200-0000D1000000}"/>
            </a:ext>
          </a:extLst>
        </xdr:cNvPr>
        <xdr:cNvSpPr/>
      </xdr:nvSpPr>
      <xdr:spPr>
        <a:xfrm>
          <a:off x="624521" y="5260464"/>
          <a:ext cx="441213" cy="446542"/>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78864</xdr:colOff>
      <xdr:row>32</xdr:row>
      <xdr:rowOff>164121</xdr:rowOff>
    </xdr:from>
    <xdr:to>
      <xdr:col>7</xdr:col>
      <xdr:colOff>136413</xdr:colOff>
      <xdr:row>35</xdr:row>
      <xdr:rowOff>67138</xdr:rowOff>
    </xdr:to>
    <xdr:sp macro="" textlink="">
      <xdr:nvSpPr>
        <xdr:cNvPr id="210" name="Oval 209">
          <a:extLst>
            <a:ext uri="{FF2B5EF4-FFF2-40B4-BE49-F238E27FC236}">
              <a16:creationId xmlns:a16="http://schemas.microsoft.com/office/drawing/2014/main" id="{00000000-0008-0000-0200-0000D2000000}"/>
            </a:ext>
          </a:extLst>
        </xdr:cNvPr>
        <xdr:cNvSpPr/>
      </xdr:nvSpPr>
      <xdr:spPr>
        <a:xfrm>
          <a:off x="1069997" y="5268988"/>
          <a:ext cx="441213" cy="446542"/>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10</xdr:col>
      <xdr:colOff>12788</xdr:colOff>
      <xdr:row>33</xdr:row>
      <xdr:rowOff>18118</xdr:rowOff>
    </xdr:from>
    <xdr:to>
      <xdr:col>12</xdr:col>
      <xdr:colOff>70337</xdr:colOff>
      <xdr:row>35</xdr:row>
      <xdr:rowOff>102310</xdr:rowOff>
    </xdr:to>
    <xdr:sp macro="" textlink="">
      <xdr:nvSpPr>
        <xdr:cNvPr id="211" name="Oval 210">
          <a:extLst>
            <a:ext uri="{FF2B5EF4-FFF2-40B4-BE49-F238E27FC236}">
              <a16:creationId xmlns:a16="http://schemas.microsoft.com/office/drawing/2014/main" id="{00000000-0008-0000-0200-0000D3000000}"/>
            </a:ext>
          </a:extLst>
        </xdr:cNvPr>
        <xdr:cNvSpPr/>
      </xdr:nvSpPr>
      <xdr:spPr>
        <a:xfrm>
          <a:off x="1963082" y="5304160"/>
          <a:ext cx="441213" cy="446542"/>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181175</xdr:colOff>
      <xdr:row>30</xdr:row>
      <xdr:rowOff>122560</xdr:rowOff>
    </xdr:from>
    <xdr:to>
      <xdr:col>11</xdr:col>
      <xdr:colOff>46891</xdr:colOff>
      <xdr:row>33</xdr:row>
      <xdr:rowOff>25577</xdr:rowOff>
    </xdr:to>
    <xdr:sp macro="" textlink="">
      <xdr:nvSpPr>
        <xdr:cNvPr id="212" name="Oval 211">
          <a:extLst>
            <a:ext uri="{FF2B5EF4-FFF2-40B4-BE49-F238E27FC236}">
              <a16:creationId xmlns:a16="http://schemas.microsoft.com/office/drawing/2014/main" id="{00000000-0008-0000-0200-0000D4000000}"/>
            </a:ext>
          </a:extLst>
        </xdr:cNvPr>
        <xdr:cNvSpPr/>
      </xdr:nvSpPr>
      <xdr:spPr>
        <a:xfrm>
          <a:off x="1747804" y="4865077"/>
          <a:ext cx="441213" cy="446542"/>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12</xdr:col>
      <xdr:colOff>93785</xdr:colOff>
      <xdr:row>32</xdr:row>
      <xdr:rowOff>157727</xdr:rowOff>
    </xdr:from>
    <xdr:to>
      <xdr:col>14</xdr:col>
      <xdr:colOff>151334</xdr:colOff>
      <xdr:row>35</xdr:row>
      <xdr:rowOff>60744</xdr:rowOff>
    </xdr:to>
    <xdr:sp macro="" textlink="">
      <xdr:nvSpPr>
        <xdr:cNvPr id="213" name="Oval 212">
          <a:extLst>
            <a:ext uri="{FF2B5EF4-FFF2-40B4-BE49-F238E27FC236}">
              <a16:creationId xmlns:a16="http://schemas.microsoft.com/office/drawing/2014/main" id="{00000000-0008-0000-0200-0000D5000000}"/>
            </a:ext>
          </a:extLst>
        </xdr:cNvPr>
        <xdr:cNvSpPr/>
      </xdr:nvSpPr>
      <xdr:spPr>
        <a:xfrm>
          <a:off x="2427743" y="5262594"/>
          <a:ext cx="441213" cy="446542"/>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18</xdr:col>
      <xdr:colOff>123626</xdr:colOff>
      <xdr:row>30</xdr:row>
      <xdr:rowOff>144940</xdr:rowOff>
    </xdr:from>
    <xdr:to>
      <xdr:col>20</xdr:col>
      <xdr:colOff>181175</xdr:colOff>
      <xdr:row>33</xdr:row>
      <xdr:rowOff>47957</xdr:rowOff>
    </xdr:to>
    <xdr:sp macro="" textlink="">
      <xdr:nvSpPr>
        <xdr:cNvPr id="214" name="Oval 213">
          <a:extLst>
            <a:ext uri="{FF2B5EF4-FFF2-40B4-BE49-F238E27FC236}">
              <a16:creationId xmlns:a16="http://schemas.microsoft.com/office/drawing/2014/main" id="{00000000-0008-0000-0200-0000D6000000}"/>
            </a:ext>
          </a:extLst>
        </xdr:cNvPr>
        <xdr:cNvSpPr/>
      </xdr:nvSpPr>
      <xdr:spPr>
        <a:xfrm>
          <a:off x="3608577" y="4887457"/>
          <a:ext cx="441213" cy="446542"/>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13</xdr:col>
      <xdr:colOff>174780</xdr:colOff>
      <xdr:row>35</xdr:row>
      <xdr:rowOff>4264</xdr:rowOff>
    </xdr:from>
    <xdr:to>
      <xdr:col>16</xdr:col>
      <xdr:colOff>40496</xdr:colOff>
      <xdr:row>37</xdr:row>
      <xdr:rowOff>88457</xdr:rowOff>
    </xdr:to>
    <xdr:sp macro="" textlink="">
      <xdr:nvSpPr>
        <xdr:cNvPr id="215" name="Oval 214">
          <a:extLst>
            <a:ext uri="{FF2B5EF4-FFF2-40B4-BE49-F238E27FC236}">
              <a16:creationId xmlns:a16="http://schemas.microsoft.com/office/drawing/2014/main" id="{00000000-0008-0000-0200-0000D7000000}"/>
            </a:ext>
          </a:extLst>
        </xdr:cNvPr>
        <xdr:cNvSpPr/>
      </xdr:nvSpPr>
      <xdr:spPr>
        <a:xfrm>
          <a:off x="2700570" y="5652656"/>
          <a:ext cx="441213" cy="446542"/>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23447</xdr:colOff>
      <xdr:row>35</xdr:row>
      <xdr:rowOff>12787</xdr:rowOff>
    </xdr:from>
    <xdr:to>
      <xdr:col>6</xdr:col>
      <xdr:colOff>80996</xdr:colOff>
      <xdr:row>37</xdr:row>
      <xdr:rowOff>96980</xdr:rowOff>
    </xdr:to>
    <xdr:sp macro="" textlink="">
      <xdr:nvSpPr>
        <xdr:cNvPr id="216" name="Oval 215">
          <a:extLst>
            <a:ext uri="{FF2B5EF4-FFF2-40B4-BE49-F238E27FC236}">
              <a16:creationId xmlns:a16="http://schemas.microsoft.com/office/drawing/2014/main" id="{00000000-0008-0000-0200-0000D8000000}"/>
            </a:ext>
          </a:extLst>
        </xdr:cNvPr>
        <xdr:cNvSpPr/>
      </xdr:nvSpPr>
      <xdr:spPr>
        <a:xfrm>
          <a:off x="822748" y="5661179"/>
          <a:ext cx="441213" cy="446542"/>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143875</xdr:colOff>
      <xdr:row>35</xdr:row>
      <xdr:rowOff>26642</xdr:rowOff>
    </xdr:from>
    <xdr:to>
      <xdr:col>9</xdr:col>
      <xdr:colOff>9591</xdr:colOff>
      <xdr:row>37</xdr:row>
      <xdr:rowOff>110835</xdr:rowOff>
    </xdr:to>
    <xdr:sp macro="" textlink="">
      <xdr:nvSpPr>
        <xdr:cNvPr id="217" name="Oval 216">
          <a:extLst>
            <a:ext uri="{FF2B5EF4-FFF2-40B4-BE49-F238E27FC236}">
              <a16:creationId xmlns:a16="http://schemas.microsoft.com/office/drawing/2014/main" id="{00000000-0008-0000-0200-0000D9000000}"/>
            </a:ext>
          </a:extLst>
        </xdr:cNvPr>
        <xdr:cNvSpPr/>
      </xdr:nvSpPr>
      <xdr:spPr>
        <a:xfrm>
          <a:off x="1326840" y="5675034"/>
          <a:ext cx="441213" cy="446542"/>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10</xdr:col>
      <xdr:colOff>67142</xdr:colOff>
      <xdr:row>37</xdr:row>
      <xdr:rowOff>72470</xdr:rowOff>
    </xdr:from>
    <xdr:to>
      <xdr:col>12</xdr:col>
      <xdr:colOff>124691</xdr:colOff>
      <xdr:row>39</xdr:row>
      <xdr:rowOff>156662</xdr:rowOff>
    </xdr:to>
    <xdr:sp macro="" textlink="">
      <xdr:nvSpPr>
        <xdr:cNvPr id="218" name="Oval 217">
          <a:extLst>
            <a:ext uri="{FF2B5EF4-FFF2-40B4-BE49-F238E27FC236}">
              <a16:creationId xmlns:a16="http://schemas.microsoft.com/office/drawing/2014/main" id="{00000000-0008-0000-0200-0000DA000000}"/>
            </a:ext>
          </a:extLst>
        </xdr:cNvPr>
        <xdr:cNvSpPr/>
      </xdr:nvSpPr>
      <xdr:spPr>
        <a:xfrm>
          <a:off x="2017436" y="6083211"/>
          <a:ext cx="441213" cy="446542"/>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70339</xdr:colOff>
      <xdr:row>35</xdr:row>
      <xdr:rowOff>22378</xdr:rowOff>
    </xdr:from>
    <xdr:to>
      <xdr:col>13</xdr:col>
      <xdr:colOff>127888</xdr:colOff>
      <xdr:row>37</xdr:row>
      <xdr:rowOff>106571</xdr:rowOff>
    </xdr:to>
    <xdr:sp macro="" textlink="">
      <xdr:nvSpPr>
        <xdr:cNvPr id="219" name="Oval 218">
          <a:extLst>
            <a:ext uri="{FF2B5EF4-FFF2-40B4-BE49-F238E27FC236}">
              <a16:creationId xmlns:a16="http://schemas.microsoft.com/office/drawing/2014/main" id="{00000000-0008-0000-0200-0000DB000000}"/>
            </a:ext>
          </a:extLst>
        </xdr:cNvPr>
        <xdr:cNvSpPr/>
      </xdr:nvSpPr>
      <xdr:spPr>
        <a:xfrm>
          <a:off x="2212465" y="5670770"/>
          <a:ext cx="441213" cy="446542"/>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14</xdr:col>
      <xdr:colOff>164124</xdr:colOff>
      <xdr:row>32</xdr:row>
      <xdr:rowOff>132149</xdr:rowOff>
    </xdr:from>
    <xdr:to>
      <xdr:col>17</xdr:col>
      <xdr:colOff>29840</xdr:colOff>
      <xdr:row>35</xdr:row>
      <xdr:rowOff>35166</xdr:rowOff>
    </xdr:to>
    <xdr:sp macro="" textlink="">
      <xdr:nvSpPr>
        <xdr:cNvPr id="220" name="Oval 219">
          <a:extLst>
            <a:ext uri="{FF2B5EF4-FFF2-40B4-BE49-F238E27FC236}">
              <a16:creationId xmlns:a16="http://schemas.microsoft.com/office/drawing/2014/main" id="{00000000-0008-0000-0200-0000DC000000}"/>
            </a:ext>
          </a:extLst>
        </xdr:cNvPr>
        <xdr:cNvSpPr/>
      </xdr:nvSpPr>
      <xdr:spPr>
        <a:xfrm>
          <a:off x="2881746" y="5237016"/>
          <a:ext cx="441213" cy="446542"/>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603205</xdr:colOff>
      <xdr:row>37</xdr:row>
      <xdr:rowOff>54353</xdr:rowOff>
    </xdr:from>
    <xdr:to>
      <xdr:col>5</xdr:col>
      <xdr:colOff>53285</xdr:colOff>
      <xdr:row>39</xdr:row>
      <xdr:rowOff>138545</xdr:rowOff>
    </xdr:to>
    <xdr:sp macro="" textlink="">
      <xdr:nvSpPr>
        <xdr:cNvPr id="221" name="Oval 220">
          <a:extLst>
            <a:ext uri="{FF2B5EF4-FFF2-40B4-BE49-F238E27FC236}">
              <a16:creationId xmlns:a16="http://schemas.microsoft.com/office/drawing/2014/main" id="{00000000-0008-0000-0200-0000DD000000}"/>
            </a:ext>
          </a:extLst>
        </xdr:cNvPr>
        <xdr:cNvSpPr/>
      </xdr:nvSpPr>
      <xdr:spPr>
        <a:xfrm>
          <a:off x="603205" y="6065094"/>
          <a:ext cx="441213" cy="446542"/>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75667</xdr:colOff>
      <xdr:row>37</xdr:row>
      <xdr:rowOff>33036</xdr:rowOff>
    </xdr:from>
    <xdr:to>
      <xdr:col>7</xdr:col>
      <xdr:colOff>133216</xdr:colOff>
      <xdr:row>39</xdr:row>
      <xdr:rowOff>117228</xdr:rowOff>
    </xdr:to>
    <xdr:sp macro="" textlink="">
      <xdr:nvSpPr>
        <xdr:cNvPr id="222" name="Oval 221">
          <a:extLst>
            <a:ext uri="{FF2B5EF4-FFF2-40B4-BE49-F238E27FC236}">
              <a16:creationId xmlns:a16="http://schemas.microsoft.com/office/drawing/2014/main" id="{00000000-0008-0000-0200-0000DE000000}"/>
            </a:ext>
          </a:extLst>
        </xdr:cNvPr>
        <xdr:cNvSpPr/>
      </xdr:nvSpPr>
      <xdr:spPr>
        <a:xfrm>
          <a:off x="1066800" y="6043777"/>
          <a:ext cx="441213" cy="446542"/>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16</xdr:col>
      <xdr:colOff>30908</xdr:colOff>
      <xdr:row>39</xdr:row>
      <xdr:rowOff>105505</xdr:rowOff>
    </xdr:from>
    <xdr:to>
      <xdr:col>18</xdr:col>
      <xdr:colOff>88457</xdr:colOff>
      <xdr:row>41</xdr:row>
      <xdr:rowOff>189697</xdr:rowOff>
    </xdr:to>
    <xdr:sp macro="" textlink="">
      <xdr:nvSpPr>
        <xdr:cNvPr id="223" name="Oval 222">
          <a:extLst>
            <a:ext uri="{FF2B5EF4-FFF2-40B4-BE49-F238E27FC236}">
              <a16:creationId xmlns:a16="http://schemas.microsoft.com/office/drawing/2014/main" id="{00000000-0008-0000-0200-0000DF000000}"/>
            </a:ext>
          </a:extLst>
        </xdr:cNvPr>
        <xdr:cNvSpPr/>
      </xdr:nvSpPr>
      <xdr:spPr>
        <a:xfrm>
          <a:off x="3132195" y="6478596"/>
          <a:ext cx="441213" cy="446542"/>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7460</xdr:colOff>
      <xdr:row>35</xdr:row>
      <xdr:rowOff>44759</xdr:rowOff>
    </xdr:from>
    <xdr:to>
      <xdr:col>11</xdr:col>
      <xdr:colOff>65009</xdr:colOff>
      <xdr:row>37</xdr:row>
      <xdr:rowOff>128952</xdr:rowOff>
    </xdr:to>
    <xdr:sp macro="" textlink="">
      <xdr:nvSpPr>
        <xdr:cNvPr id="224" name="Oval 223">
          <a:extLst>
            <a:ext uri="{FF2B5EF4-FFF2-40B4-BE49-F238E27FC236}">
              <a16:creationId xmlns:a16="http://schemas.microsoft.com/office/drawing/2014/main" id="{00000000-0008-0000-0200-0000E0000000}"/>
            </a:ext>
          </a:extLst>
        </xdr:cNvPr>
        <xdr:cNvSpPr/>
      </xdr:nvSpPr>
      <xdr:spPr>
        <a:xfrm>
          <a:off x="1765922" y="5693151"/>
          <a:ext cx="441213" cy="446542"/>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12</xdr:col>
      <xdr:colOff>143874</xdr:colOff>
      <xdr:row>37</xdr:row>
      <xdr:rowOff>15983</xdr:rowOff>
    </xdr:from>
    <xdr:to>
      <xdr:col>15</xdr:col>
      <xdr:colOff>9590</xdr:colOff>
      <xdr:row>39</xdr:row>
      <xdr:rowOff>100175</xdr:rowOff>
    </xdr:to>
    <xdr:sp macro="" textlink="">
      <xdr:nvSpPr>
        <xdr:cNvPr id="225" name="Oval 224">
          <a:extLst>
            <a:ext uri="{FF2B5EF4-FFF2-40B4-BE49-F238E27FC236}">
              <a16:creationId xmlns:a16="http://schemas.microsoft.com/office/drawing/2014/main" id="{00000000-0008-0000-0200-0000E1000000}"/>
            </a:ext>
          </a:extLst>
        </xdr:cNvPr>
        <xdr:cNvSpPr/>
      </xdr:nvSpPr>
      <xdr:spPr>
        <a:xfrm>
          <a:off x="2477832" y="6026724"/>
          <a:ext cx="441213" cy="446542"/>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16</xdr:col>
      <xdr:colOff>45826</xdr:colOff>
      <xdr:row>35</xdr:row>
      <xdr:rowOff>29839</xdr:rowOff>
    </xdr:from>
    <xdr:to>
      <xdr:col>18</xdr:col>
      <xdr:colOff>103375</xdr:colOff>
      <xdr:row>37</xdr:row>
      <xdr:rowOff>114032</xdr:rowOff>
    </xdr:to>
    <xdr:sp macro="" textlink="">
      <xdr:nvSpPr>
        <xdr:cNvPr id="226" name="Oval 225">
          <a:extLst>
            <a:ext uri="{FF2B5EF4-FFF2-40B4-BE49-F238E27FC236}">
              <a16:creationId xmlns:a16="http://schemas.microsoft.com/office/drawing/2014/main" id="{00000000-0008-0000-0200-0000E2000000}"/>
            </a:ext>
          </a:extLst>
        </xdr:cNvPr>
        <xdr:cNvSpPr/>
      </xdr:nvSpPr>
      <xdr:spPr>
        <a:xfrm>
          <a:off x="3147113" y="5678231"/>
          <a:ext cx="441213" cy="446542"/>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17</xdr:col>
      <xdr:colOff>80996</xdr:colOff>
      <xdr:row>33</xdr:row>
      <xdr:rowOff>1064</xdr:rowOff>
    </xdr:from>
    <xdr:to>
      <xdr:col>19</xdr:col>
      <xdr:colOff>138545</xdr:colOff>
      <xdr:row>35</xdr:row>
      <xdr:rowOff>85256</xdr:rowOff>
    </xdr:to>
    <xdr:sp macro="" textlink="">
      <xdr:nvSpPr>
        <xdr:cNvPr id="227" name="Oval 226">
          <a:extLst>
            <a:ext uri="{FF2B5EF4-FFF2-40B4-BE49-F238E27FC236}">
              <a16:creationId xmlns:a16="http://schemas.microsoft.com/office/drawing/2014/main" id="{00000000-0008-0000-0200-0000E3000000}"/>
            </a:ext>
          </a:extLst>
        </xdr:cNvPr>
        <xdr:cNvSpPr/>
      </xdr:nvSpPr>
      <xdr:spPr>
        <a:xfrm>
          <a:off x="3374115" y="5287106"/>
          <a:ext cx="441213" cy="446542"/>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30906</xdr:colOff>
      <xdr:row>39</xdr:row>
      <xdr:rowOff>78861</xdr:rowOff>
    </xdr:from>
    <xdr:to>
      <xdr:col>6</xdr:col>
      <xdr:colOff>88455</xdr:colOff>
      <xdr:row>41</xdr:row>
      <xdr:rowOff>163053</xdr:rowOff>
    </xdr:to>
    <xdr:sp macro="" textlink="">
      <xdr:nvSpPr>
        <xdr:cNvPr id="228" name="Oval 227">
          <a:extLst>
            <a:ext uri="{FF2B5EF4-FFF2-40B4-BE49-F238E27FC236}">
              <a16:creationId xmlns:a16="http://schemas.microsoft.com/office/drawing/2014/main" id="{00000000-0008-0000-0200-0000E4000000}"/>
            </a:ext>
          </a:extLst>
        </xdr:cNvPr>
        <xdr:cNvSpPr/>
      </xdr:nvSpPr>
      <xdr:spPr>
        <a:xfrm>
          <a:off x="830207" y="6451952"/>
          <a:ext cx="441213" cy="446542"/>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12788</xdr:colOff>
      <xdr:row>39</xdr:row>
      <xdr:rowOff>98043</xdr:rowOff>
    </xdr:from>
    <xdr:to>
      <xdr:col>11</xdr:col>
      <xdr:colOff>70337</xdr:colOff>
      <xdr:row>41</xdr:row>
      <xdr:rowOff>182235</xdr:rowOff>
    </xdr:to>
    <xdr:sp macro="" textlink="">
      <xdr:nvSpPr>
        <xdr:cNvPr id="229" name="Oval 228">
          <a:extLst>
            <a:ext uri="{FF2B5EF4-FFF2-40B4-BE49-F238E27FC236}">
              <a16:creationId xmlns:a16="http://schemas.microsoft.com/office/drawing/2014/main" id="{00000000-0008-0000-0200-0000E5000000}"/>
            </a:ext>
          </a:extLst>
        </xdr:cNvPr>
        <xdr:cNvSpPr/>
      </xdr:nvSpPr>
      <xdr:spPr>
        <a:xfrm>
          <a:off x="1771250" y="6471134"/>
          <a:ext cx="441213" cy="446542"/>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13</xdr:col>
      <xdr:colOff>138547</xdr:colOff>
      <xdr:row>39</xdr:row>
      <xdr:rowOff>106572</xdr:rowOff>
    </xdr:from>
    <xdr:to>
      <xdr:col>16</xdr:col>
      <xdr:colOff>4263</xdr:colOff>
      <xdr:row>41</xdr:row>
      <xdr:rowOff>190764</xdr:rowOff>
    </xdr:to>
    <xdr:sp macro="" textlink="">
      <xdr:nvSpPr>
        <xdr:cNvPr id="230" name="Oval 229">
          <a:extLst>
            <a:ext uri="{FF2B5EF4-FFF2-40B4-BE49-F238E27FC236}">
              <a16:creationId xmlns:a16="http://schemas.microsoft.com/office/drawing/2014/main" id="{00000000-0008-0000-0200-0000E6000000}"/>
            </a:ext>
          </a:extLst>
        </xdr:cNvPr>
        <xdr:cNvSpPr/>
      </xdr:nvSpPr>
      <xdr:spPr>
        <a:xfrm>
          <a:off x="2664337" y="6479663"/>
          <a:ext cx="441213" cy="446542"/>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157729</xdr:colOff>
      <xdr:row>37</xdr:row>
      <xdr:rowOff>67140</xdr:rowOff>
    </xdr:from>
    <xdr:to>
      <xdr:col>10</xdr:col>
      <xdr:colOff>23445</xdr:colOff>
      <xdr:row>39</xdr:row>
      <xdr:rowOff>151332</xdr:rowOff>
    </xdr:to>
    <xdr:sp macro="" textlink="">
      <xdr:nvSpPr>
        <xdr:cNvPr id="231" name="Oval 230">
          <a:extLst>
            <a:ext uri="{FF2B5EF4-FFF2-40B4-BE49-F238E27FC236}">
              <a16:creationId xmlns:a16="http://schemas.microsoft.com/office/drawing/2014/main" id="{00000000-0008-0000-0200-0000E7000000}"/>
            </a:ext>
          </a:extLst>
        </xdr:cNvPr>
        <xdr:cNvSpPr/>
      </xdr:nvSpPr>
      <xdr:spPr>
        <a:xfrm>
          <a:off x="1532526" y="6077881"/>
          <a:ext cx="441213" cy="446542"/>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17</xdr:col>
      <xdr:colOff>75667</xdr:colOff>
      <xdr:row>37</xdr:row>
      <xdr:rowOff>70338</xdr:rowOff>
    </xdr:from>
    <xdr:to>
      <xdr:col>19</xdr:col>
      <xdr:colOff>133216</xdr:colOff>
      <xdr:row>39</xdr:row>
      <xdr:rowOff>154530</xdr:rowOff>
    </xdr:to>
    <xdr:sp macro="" textlink="">
      <xdr:nvSpPr>
        <xdr:cNvPr id="232" name="Oval 231">
          <a:extLst>
            <a:ext uri="{FF2B5EF4-FFF2-40B4-BE49-F238E27FC236}">
              <a16:creationId xmlns:a16="http://schemas.microsoft.com/office/drawing/2014/main" id="{00000000-0008-0000-0200-0000E8000000}"/>
            </a:ext>
          </a:extLst>
        </xdr:cNvPr>
        <xdr:cNvSpPr/>
      </xdr:nvSpPr>
      <xdr:spPr>
        <a:xfrm>
          <a:off x="3368786" y="6081079"/>
          <a:ext cx="441213" cy="446542"/>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18</xdr:col>
      <xdr:colOff>132151</xdr:colOff>
      <xdr:row>39</xdr:row>
      <xdr:rowOff>110835</xdr:rowOff>
    </xdr:from>
    <xdr:to>
      <xdr:col>20</xdr:col>
      <xdr:colOff>189700</xdr:colOff>
      <xdr:row>42</xdr:row>
      <xdr:rowOff>3195</xdr:rowOff>
    </xdr:to>
    <xdr:sp macro="" textlink="">
      <xdr:nvSpPr>
        <xdr:cNvPr id="233" name="Oval 232">
          <a:extLst>
            <a:ext uri="{FF2B5EF4-FFF2-40B4-BE49-F238E27FC236}">
              <a16:creationId xmlns:a16="http://schemas.microsoft.com/office/drawing/2014/main" id="{00000000-0008-0000-0200-0000E9000000}"/>
            </a:ext>
          </a:extLst>
        </xdr:cNvPr>
        <xdr:cNvSpPr/>
      </xdr:nvSpPr>
      <xdr:spPr>
        <a:xfrm>
          <a:off x="3617102" y="6483926"/>
          <a:ext cx="441213" cy="446542"/>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18</xdr:col>
      <xdr:colOff>114035</xdr:colOff>
      <xdr:row>35</xdr:row>
      <xdr:rowOff>34102</xdr:rowOff>
    </xdr:from>
    <xdr:to>
      <xdr:col>20</xdr:col>
      <xdr:colOff>171584</xdr:colOff>
      <xdr:row>37</xdr:row>
      <xdr:rowOff>118295</xdr:rowOff>
    </xdr:to>
    <xdr:sp macro="" textlink="">
      <xdr:nvSpPr>
        <xdr:cNvPr id="234" name="Oval 233">
          <a:extLst>
            <a:ext uri="{FF2B5EF4-FFF2-40B4-BE49-F238E27FC236}">
              <a16:creationId xmlns:a16="http://schemas.microsoft.com/office/drawing/2014/main" id="{00000000-0008-0000-0200-0000EA000000}"/>
            </a:ext>
          </a:extLst>
        </xdr:cNvPr>
        <xdr:cNvSpPr/>
      </xdr:nvSpPr>
      <xdr:spPr>
        <a:xfrm>
          <a:off x="3598986" y="5682494"/>
          <a:ext cx="441213" cy="446542"/>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58615</xdr:colOff>
      <xdr:row>39</xdr:row>
      <xdr:rowOff>117230</xdr:rowOff>
    </xdr:from>
    <xdr:to>
      <xdr:col>13</xdr:col>
      <xdr:colOff>116164</xdr:colOff>
      <xdr:row>42</xdr:row>
      <xdr:rowOff>9590</xdr:rowOff>
    </xdr:to>
    <xdr:sp macro="" textlink="">
      <xdr:nvSpPr>
        <xdr:cNvPr id="235" name="Oval 234">
          <a:extLst>
            <a:ext uri="{FF2B5EF4-FFF2-40B4-BE49-F238E27FC236}">
              <a16:creationId xmlns:a16="http://schemas.microsoft.com/office/drawing/2014/main" id="{00000000-0008-0000-0200-0000EB000000}"/>
            </a:ext>
          </a:extLst>
        </xdr:cNvPr>
        <xdr:cNvSpPr/>
      </xdr:nvSpPr>
      <xdr:spPr>
        <a:xfrm>
          <a:off x="2200741" y="6490321"/>
          <a:ext cx="441213" cy="446542"/>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109770</xdr:colOff>
      <xdr:row>39</xdr:row>
      <xdr:rowOff>99112</xdr:rowOff>
    </xdr:from>
    <xdr:to>
      <xdr:col>8</xdr:col>
      <xdr:colOff>167319</xdr:colOff>
      <xdr:row>41</xdr:row>
      <xdr:rowOff>183304</xdr:rowOff>
    </xdr:to>
    <xdr:sp macro="" textlink="">
      <xdr:nvSpPr>
        <xdr:cNvPr id="236" name="Oval 235">
          <a:extLst>
            <a:ext uri="{FF2B5EF4-FFF2-40B4-BE49-F238E27FC236}">
              <a16:creationId xmlns:a16="http://schemas.microsoft.com/office/drawing/2014/main" id="{00000000-0008-0000-0200-0000EC000000}"/>
            </a:ext>
          </a:extLst>
        </xdr:cNvPr>
        <xdr:cNvSpPr/>
      </xdr:nvSpPr>
      <xdr:spPr>
        <a:xfrm>
          <a:off x="1292735" y="6472203"/>
          <a:ext cx="441213" cy="446542"/>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24</xdr:col>
      <xdr:colOff>607468</xdr:colOff>
      <xdr:row>24</xdr:row>
      <xdr:rowOff>10657</xdr:rowOff>
    </xdr:from>
    <xdr:to>
      <xdr:col>27</xdr:col>
      <xdr:colOff>57548</xdr:colOff>
      <xdr:row>26</xdr:row>
      <xdr:rowOff>94850</xdr:rowOff>
    </xdr:to>
    <xdr:sp macro="" textlink="">
      <xdr:nvSpPr>
        <xdr:cNvPr id="240" name="Oval 239">
          <a:extLst>
            <a:ext uri="{FF2B5EF4-FFF2-40B4-BE49-F238E27FC236}">
              <a16:creationId xmlns:a16="http://schemas.microsoft.com/office/drawing/2014/main" id="{00000000-0008-0000-0200-0000F0000000}"/>
            </a:ext>
          </a:extLst>
        </xdr:cNvPr>
        <xdr:cNvSpPr/>
      </xdr:nvSpPr>
      <xdr:spPr>
        <a:xfrm>
          <a:off x="607468" y="3666126"/>
          <a:ext cx="441213" cy="446542"/>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27</xdr:col>
      <xdr:colOff>69273</xdr:colOff>
      <xdr:row>23</xdr:row>
      <xdr:rowOff>186503</xdr:rowOff>
    </xdr:from>
    <xdr:to>
      <xdr:col>29</xdr:col>
      <xdr:colOff>126822</xdr:colOff>
      <xdr:row>26</xdr:row>
      <xdr:rowOff>78863</xdr:rowOff>
    </xdr:to>
    <xdr:sp macro="" textlink="">
      <xdr:nvSpPr>
        <xdr:cNvPr id="241" name="Oval 240">
          <a:extLst>
            <a:ext uri="{FF2B5EF4-FFF2-40B4-BE49-F238E27FC236}">
              <a16:creationId xmlns:a16="http://schemas.microsoft.com/office/drawing/2014/main" id="{00000000-0008-0000-0200-0000F1000000}"/>
            </a:ext>
          </a:extLst>
        </xdr:cNvPr>
        <xdr:cNvSpPr/>
      </xdr:nvSpPr>
      <xdr:spPr>
        <a:xfrm>
          <a:off x="1060406" y="3650139"/>
          <a:ext cx="441213" cy="446542"/>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29</xdr:col>
      <xdr:colOff>152401</xdr:colOff>
      <xdr:row>24</xdr:row>
      <xdr:rowOff>3195</xdr:rowOff>
    </xdr:from>
    <xdr:to>
      <xdr:col>32</xdr:col>
      <xdr:colOff>18117</xdr:colOff>
      <xdr:row>26</xdr:row>
      <xdr:rowOff>87388</xdr:rowOff>
    </xdr:to>
    <xdr:sp macro="" textlink="">
      <xdr:nvSpPr>
        <xdr:cNvPr id="242" name="Oval 241">
          <a:extLst>
            <a:ext uri="{FF2B5EF4-FFF2-40B4-BE49-F238E27FC236}">
              <a16:creationId xmlns:a16="http://schemas.microsoft.com/office/drawing/2014/main" id="{00000000-0008-0000-0200-0000F2000000}"/>
            </a:ext>
          </a:extLst>
        </xdr:cNvPr>
        <xdr:cNvSpPr/>
      </xdr:nvSpPr>
      <xdr:spPr>
        <a:xfrm>
          <a:off x="1527198" y="3658664"/>
          <a:ext cx="441213" cy="446542"/>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32</xdr:col>
      <xdr:colOff>70338</xdr:colOff>
      <xdr:row>23</xdr:row>
      <xdr:rowOff>187568</xdr:rowOff>
    </xdr:from>
    <xdr:to>
      <xdr:col>34</xdr:col>
      <xdr:colOff>127887</xdr:colOff>
      <xdr:row>26</xdr:row>
      <xdr:rowOff>79928</xdr:rowOff>
    </xdr:to>
    <xdr:sp macro="" textlink="">
      <xdr:nvSpPr>
        <xdr:cNvPr id="243" name="Oval 242">
          <a:extLst>
            <a:ext uri="{FF2B5EF4-FFF2-40B4-BE49-F238E27FC236}">
              <a16:creationId xmlns:a16="http://schemas.microsoft.com/office/drawing/2014/main" id="{00000000-0008-0000-0200-0000F3000000}"/>
            </a:ext>
          </a:extLst>
        </xdr:cNvPr>
        <xdr:cNvSpPr/>
      </xdr:nvSpPr>
      <xdr:spPr>
        <a:xfrm>
          <a:off x="2020632" y="3651204"/>
          <a:ext cx="441213" cy="446542"/>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34</xdr:col>
      <xdr:colOff>142810</xdr:colOff>
      <xdr:row>23</xdr:row>
      <xdr:rowOff>180108</xdr:rowOff>
    </xdr:from>
    <xdr:to>
      <xdr:col>37</xdr:col>
      <xdr:colOff>8526</xdr:colOff>
      <xdr:row>26</xdr:row>
      <xdr:rowOff>72468</xdr:rowOff>
    </xdr:to>
    <xdr:sp macro="" textlink="">
      <xdr:nvSpPr>
        <xdr:cNvPr id="244" name="Oval 243">
          <a:extLst>
            <a:ext uri="{FF2B5EF4-FFF2-40B4-BE49-F238E27FC236}">
              <a16:creationId xmlns:a16="http://schemas.microsoft.com/office/drawing/2014/main" id="{00000000-0008-0000-0200-0000F4000000}"/>
            </a:ext>
          </a:extLst>
        </xdr:cNvPr>
        <xdr:cNvSpPr/>
      </xdr:nvSpPr>
      <xdr:spPr>
        <a:xfrm>
          <a:off x="2476768" y="3643744"/>
          <a:ext cx="441213" cy="446542"/>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37</xdr:col>
      <xdr:colOff>28775</xdr:colOff>
      <xdr:row>24</xdr:row>
      <xdr:rowOff>7458</xdr:rowOff>
    </xdr:from>
    <xdr:to>
      <xdr:col>39</xdr:col>
      <xdr:colOff>86324</xdr:colOff>
      <xdr:row>26</xdr:row>
      <xdr:rowOff>91651</xdr:rowOff>
    </xdr:to>
    <xdr:sp macro="" textlink="">
      <xdr:nvSpPr>
        <xdr:cNvPr id="245" name="Oval 244">
          <a:extLst>
            <a:ext uri="{FF2B5EF4-FFF2-40B4-BE49-F238E27FC236}">
              <a16:creationId xmlns:a16="http://schemas.microsoft.com/office/drawing/2014/main" id="{00000000-0008-0000-0200-0000F5000000}"/>
            </a:ext>
          </a:extLst>
        </xdr:cNvPr>
        <xdr:cNvSpPr/>
      </xdr:nvSpPr>
      <xdr:spPr>
        <a:xfrm>
          <a:off x="2938230" y="3662927"/>
          <a:ext cx="441213" cy="446542"/>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40</xdr:col>
      <xdr:colOff>2</xdr:colOff>
      <xdr:row>24</xdr:row>
      <xdr:rowOff>5327</xdr:rowOff>
    </xdr:from>
    <xdr:to>
      <xdr:col>42</xdr:col>
      <xdr:colOff>57551</xdr:colOff>
      <xdr:row>26</xdr:row>
      <xdr:rowOff>89520</xdr:rowOff>
    </xdr:to>
    <xdr:sp macro="" textlink="">
      <xdr:nvSpPr>
        <xdr:cNvPr id="246" name="Oval 245">
          <a:extLst>
            <a:ext uri="{FF2B5EF4-FFF2-40B4-BE49-F238E27FC236}">
              <a16:creationId xmlns:a16="http://schemas.microsoft.com/office/drawing/2014/main" id="{00000000-0008-0000-0200-0000F6000000}"/>
            </a:ext>
          </a:extLst>
        </xdr:cNvPr>
        <xdr:cNvSpPr/>
      </xdr:nvSpPr>
      <xdr:spPr>
        <a:xfrm>
          <a:off x="3484953" y="3660796"/>
          <a:ext cx="441213" cy="446542"/>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26</xdr:col>
      <xdr:colOff>45827</xdr:colOff>
      <xdr:row>26</xdr:row>
      <xdr:rowOff>29840</xdr:rowOff>
    </xdr:from>
    <xdr:to>
      <xdr:col>28</xdr:col>
      <xdr:colOff>103376</xdr:colOff>
      <xdr:row>28</xdr:row>
      <xdr:rowOff>114032</xdr:rowOff>
    </xdr:to>
    <xdr:sp macro="" textlink="">
      <xdr:nvSpPr>
        <xdr:cNvPr id="247" name="Oval 246">
          <a:extLst>
            <a:ext uri="{FF2B5EF4-FFF2-40B4-BE49-F238E27FC236}">
              <a16:creationId xmlns:a16="http://schemas.microsoft.com/office/drawing/2014/main" id="{00000000-0008-0000-0200-0000F7000000}"/>
            </a:ext>
          </a:extLst>
        </xdr:cNvPr>
        <xdr:cNvSpPr/>
      </xdr:nvSpPr>
      <xdr:spPr>
        <a:xfrm>
          <a:off x="845128" y="4047658"/>
          <a:ext cx="441213" cy="446542"/>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33</xdr:col>
      <xdr:colOff>86324</xdr:colOff>
      <xdr:row>26</xdr:row>
      <xdr:rowOff>49023</xdr:rowOff>
    </xdr:from>
    <xdr:to>
      <xdr:col>35</xdr:col>
      <xdr:colOff>143873</xdr:colOff>
      <xdr:row>28</xdr:row>
      <xdr:rowOff>133215</xdr:rowOff>
    </xdr:to>
    <xdr:sp macro="" textlink="">
      <xdr:nvSpPr>
        <xdr:cNvPr id="248" name="Oval 247">
          <a:extLst>
            <a:ext uri="{FF2B5EF4-FFF2-40B4-BE49-F238E27FC236}">
              <a16:creationId xmlns:a16="http://schemas.microsoft.com/office/drawing/2014/main" id="{00000000-0008-0000-0200-0000F8000000}"/>
            </a:ext>
          </a:extLst>
        </xdr:cNvPr>
        <xdr:cNvSpPr/>
      </xdr:nvSpPr>
      <xdr:spPr>
        <a:xfrm>
          <a:off x="2228450" y="4066841"/>
          <a:ext cx="441213" cy="446542"/>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31</xdr:col>
      <xdr:colOff>4264</xdr:colOff>
      <xdr:row>26</xdr:row>
      <xdr:rowOff>20249</xdr:rowOff>
    </xdr:from>
    <xdr:to>
      <xdr:col>33</xdr:col>
      <xdr:colOff>61813</xdr:colOff>
      <xdr:row>28</xdr:row>
      <xdr:rowOff>104441</xdr:rowOff>
    </xdr:to>
    <xdr:sp macro="" textlink="">
      <xdr:nvSpPr>
        <xdr:cNvPr id="249" name="Oval 248">
          <a:extLst>
            <a:ext uri="{FF2B5EF4-FFF2-40B4-BE49-F238E27FC236}">
              <a16:creationId xmlns:a16="http://schemas.microsoft.com/office/drawing/2014/main" id="{00000000-0008-0000-0200-0000F9000000}"/>
            </a:ext>
          </a:extLst>
        </xdr:cNvPr>
        <xdr:cNvSpPr/>
      </xdr:nvSpPr>
      <xdr:spPr>
        <a:xfrm>
          <a:off x="1762726" y="4038067"/>
          <a:ext cx="441213" cy="446542"/>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33</xdr:col>
      <xdr:colOff>66076</xdr:colOff>
      <xdr:row>30</xdr:row>
      <xdr:rowOff>140677</xdr:rowOff>
    </xdr:from>
    <xdr:to>
      <xdr:col>35</xdr:col>
      <xdr:colOff>123625</xdr:colOff>
      <xdr:row>33</xdr:row>
      <xdr:rowOff>43694</xdr:rowOff>
    </xdr:to>
    <xdr:sp macro="" textlink="">
      <xdr:nvSpPr>
        <xdr:cNvPr id="250" name="Oval 249">
          <a:extLst>
            <a:ext uri="{FF2B5EF4-FFF2-40B4-BE49-F238E27FC236}">
              <a16:creationId xmlns:a16="http://schemas.microsoft.com/office/drawing/2014/main" id="{00000000-0008-0000-0200-0000FA000000}"/>
            </a:ext>
          </a:extLst>
        </xdr:cNvPr>
        <xdr:cNvSpPr/>
      </xdr:nvSpPr>
      <xdr:spPr>
        <a:xfrm>
          <a:off x="2208202" y="4883194"/>
          <a:ext cx="441213" cy="446542"/>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35</xdr:col>
      <xdr:colOff>165190</xdr:colOff>
      <xdr:row>26</xdr:row>
      <xdr:rowOff>47959</xdr:rowOff>
    </xdr:from>
    <xdr:to>
      <xdr:col>38</xdr:col>
      <xdr:colOff>30906</xdr:colOff>
      <xdr:row>28</xdr:row>
      <xdr:rowOff>132151</xdr:rowOff>
    </xdr:to>
    <xdr:sp macro="" textlink="">
      <xdr:nvSpPr>
        <xdr:cNvPr id="251" name="Oval 250">
          <a:extLst>
            <a:ext uri="{FF2B5EF4-FFF2-40B4-BE49-F238E27FC236}">
              <a16:creationId xmlns:a16="http://schemas.microsoft.com/office/drawing/2014/main" id="{00000000-0008-0000-0200-0000FB000000}"/>
            </a:ext>
          </a:extLst>
        </xdr:cNvPr>
        <xdr:cNvSpPr/>
      </xdr:nvSpPr>
      <xdr:spPr>
        <a:xfrm>
          <a:off x="2690980" y="4065777"/>
          <a:ext cx="441213" cy="446542"/>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38</xdr:col>
      <xdr:colOff>67141</xdr:colOff>
      <xdr:row>26</xdr:row>
      <xdr:rowOff>29841</xdr:rowOff>
    </xdr:from>
    <xdr:to>
      <xdr:col>40</xdr:col>
      <xdr:colOff>124690</xdr:colOff>
      <xdr:row>28</xdr:row>
      <xdr:rowOff>114033</xdr:rowOff>
    </xdr:to>
    <xdr:sp macro="" textlink="">
      <xdr:nvSpPr>
        <xdr:cNvPr id="252" name="Oval 251">
          <a:extLst>
            <a:ext uri="{FF2B5EF4-FFF2-40B4-BE49-F238E27FC236}">
              <a16:creationId xmlns:a16="http://schemas.microsoft.com/office/drawing/2014/main" id="{00000000-0008-0000-0200-0000FC000000}"/>
            </a:ext>
          </a:extLst>
        </xdr:cNvPr>
        <xdr:cNvSpPr/>
      </xdr:nvSpPr>
      <xdr:spPr>
        <a:xfrm>
          <a:off x="3168428" y="4047659"/>
          <a:ext cx="441213" cy="446542"/>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40</xdr:col>
      <xdr:colOff>118298</xdr:colOff>
      <xdr:row>26</xdr:row>
      <xdr:rowOff>80996</xdr:rowOff>
    </xdr:from>
    <xdr:to>
      <xdr:col>42</xdr:col>
      <xdr:colOff>175847</xdr:colOff>
      <xdr:row>28</xdr:row>
      <xdr:rowOff>165188</xdr:rowOff>
    </xdr:to>
    <xdr:sp macro="" textlink="">
      <xdr:nvSpPr>
        <xdr:cNvPr id="253" name="Oval 252">
          <a:extLst>
            <a:ext uri="{FF2B5EF4-FFF2-40B4-BE49-F238E27FC236}">
              <a16:creationId xmlns:a16="http://schemas.microsoft.com/office/drawing/2014/main" id="{00000000-0008-0000-0200-0000FD000000}"/>
            </a:ext>
          </a:extLst>
        </xdr:cNvPr>
        <xdr:cNvSpPr/>
      </xdr:nvSpPr>
      <xdr:spPr>
        <a:xfrm>
          <a:off x="3603249" y="4098814"/>
          <a:ext cx="441213" cy="446542"/>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25</xdr:col>
      <xdr:colOff>4264</xdr:colOff>
      <xdr:row>28</xdr:row>
      <xdr:rowOff>52221</xdr:rowOff>
    </xdr:from>
    <xdr:to>
      <xdr:col>27</xdr:col>
      <xdr:colOff>61813</xdr:colOff>
      <xdr:row>30</xdr:row>
      <xdr:rowOff>136414</xdr:rowOff>
    </xdr:to>
    <xdr:sp macro="" textlink="">
      <xdr:nvSpPr>
        <xdr:cNvPr id="254" name="Oval 253">
          <a:extLst>
            <a:ext uri="{FF2B5EF4-FFF2-40B4-BE49-F238E27FC236}">
              <a16:creationId xmlns:a16="http://schemas.microsoft.com/office/drawing/2014/main" id="{00000000-0008-0000-0200-0000FE000000}"/>
            </a:ext>
          </a:extLst>
        </xdr:cNvPr>
        <xdr:cNvSpPr/>
      </xdr:nvSpPr>
      <xdr:spPr>
        <a:xfrm>
          <a:off x="611733" y="4432389"/>
          <a:ext cx="441213" cy="446542"/>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27</xdr:col>
      <xdr:colOff>87391</xdr:colOff>
      <xdr:row>28</xdr:row>
      <xdr:rowOff>87389</xdr:rowOff>
    </xdr:from>
    <xdr:to>
      <xdr:col>29</xdr:col>
      <xdr:colOff>144940</xdr:colOff>
      <xdr:row>30</xdr:row>
      <xdr:rowOff>171582</xdr:rowOff>
    </xdr:to>
    <xdr:sp macro="" textlink="">
      <xdr:nvSpPr>
        <xdr:cNvPr id="255" name="Oval 254">
          <a:extLst>
            <a:ext uri="{FF2B5EF4-FFF2-40B4-BE49-F238E27FC236}">
              <a16:creationId xmlns:a16="http://schemas.microsoft.com/office/drawing/2014/main" id="{00000000-0008-0000-0200-0000FF000000}"/>
            </a:ext>
          </a:extLst>
        </xdr:cNvPr>
        <xdr:cNvSpPr/>
      </xdr:nvSpPr>
      <xdr:spPr>
        <a:xfrm>
          <a:off x="1078524" y="4467557"/>
          <a:ext cx="441213" cy="446542"/>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32</xdr:col>
      <xdr:colOff>47960</xdr:colOff>
      <xdr:row>28</xdr:row>
      <xdr:rowOff>106573</xdr:rowOff>
    </xdr:from>
    <xdr:to>
      <xdr:col>34</xdr:col>
      <xdr:colOff>105509</xdr:colOff>
      <xdr:row>31</xdr:row>
      <xdr:rowOff>9591</xdr:rowOff>
    </xdr:to>
    <xdr:sp macro="" textlink="">
      <xdr:nvSpPr>
        <xdr:cNvPr id="256" name="Oval 255">
          <a:extLst>
            <a:ext uri="{FF2B5EF4-FFF2-40B4-BE49-F238E27FC236}">
              <a16:creationId xmlns:a16="http://schemas.microsoft.com/office/drawing/2014/main" id="{00000000-0008-0000-0200-000000010000}"/>
            </a:ext>
          </a:extLst>
        </xdr:cNvPr>
        <xdr:cNvSpPr/>
      </xdr:nvSpPr>
      <xdr:spPr>
        <a:xfrm>
          <a:off x="1998254" y="4486741"/>
          <a:ext cx="441213" cy="446542"/>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34</xdr:col>
      <xdr:colOff>120431</xdr:colOff>
      <xdr:row>28</xdr:row>
      <xdr:rowOff>93783</xdr:rowOff>
    </xdr:from>
    <xdr:to>
      <xdr:col>36</xdr:col>
      <xdr:colOff>177980</xdr:colOff>
      <xdr:row>30</xdr:row>
      <xdr:rowOff>177976</xdr:rowOff>
    </xdr:to>
    <xdr:sp macro="" textlink="">
      <xdr:nvSpPr>
        <xdr:cNvPr id="257" name="Oval 256">
          <a:extLst>
            <a:ext uri="{FF2B5EF4-FFF2-40B4-BE49-F238E27FC236}">
              <a16:creationId xmlns:a16="http://schemas.microsoft.com/office/drawing/2014/main" id="{00000000-0008-0000-0200-000001010000}"/>
            </a:ext>
          </a:extLst>
        </xdr:cNvPr>
        <xdr:cNvSpPr/>
      </xdr:nvSpPr>
      <xdr:spPr>
        <a:xfrm>
          <a:off x="2454389" y="4473951"/>
          <a:ext cx="441213" cy="446542"/>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37</xdr:col>
      <xdr:colOff>38367</xdr:colOff>
      <xdr:row>28</xdr:row>
      <xdr:rowOff>59680</xdr:rowOff>
    </xdr:from>
    <xdr:to>
      <xdr:col>39</xdr:col>
      <xdr:colOff>95916</xdr:colOff>
      <xdr:row>30</xdr:row>
      <xdr:rowOff>143873</xdr:rowOff>
    </xdr:to>
    <xdr:sp macro="" textlink="">
      <xdr:nvSpPr>
        <xdr:cNvPr id="258" name="Oval 257">
          <a:extLst>
            <a:ext uri="{FF2B5EF4-FFF2-40B4-BE49-F238E27FC236}">
              <a16:creationId xmlns:a16="http://schemas.microsoft.com/office/drawing/2014/main" id="{00000000-0008-0000-0200-000002010000}"/>
            </a:ext>
          </a:extLst>
        </xdr:cNvPr>
        <xdr:cNvSpPr/>
      </xdr:nvSpPr>
      <xdr:spPr>
        <a:xfrm>
          <a:off x="2947822" y="4439848"/>
          <a:ext cx="441213" cy="446542"/>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25</xdr:col>
      <xdr:colOff>184370</xdr:colOff>
      <xdr:row>30</xdr:row>
      <xdr:rowOff>99114</xdr:rowOff>
    </xdr:from>
    <xdr:to>
      <xdr:col>28</xdr:col>
      <xdr:colOff>50087</xdr:colOff>
      <xdr:row>33</xdr:row>
      <xdr:rowOff>2131</xdr:rowOff>
    </xdr:to>
    <xdr:sp macro="" textlink="">
      <xdr:nvSpPr>
        <xdr:cNvPr id="259" name="Oval 258">
          <a:extLst>
            <a:ext uri="{FF2B5EF4-FFF2-40B4-BE49-F238E27FC236}">
              <a16:creationId xmlns:a16="http://schemas.microsoft.com/office/drawing/2014/main" id="{00000000-0008-0000-0200-000003010000}"/>
            </a:ext>
          </a:extLst>
        </xdr:cNvPr>
        <xdr:cNvSpPr/>
      </xdr:nvSpPr>
      <xdr:spPr>
        <a:xfrm>
          <a:off x="791839" y="4841631"/>
          <a:ext cx="441213" cy="446542"/>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28</xdr:col>
      <xdr:colOff>93784</xdr:colOff>
      <xdr:row>30</xdr:row>
      <xdr:rowOff>125756</xdr:rowOff>
    </xdr:from>
    <xdr:to>
      <xdr:col>30</xdr:col>
      <xdr:colOff>151333</xdr:colOff>
      <xdr:row>33</xdr:row>
      <xdr:rowOff>28773</xdr:rowOff>
    </xdr:to>
    <xdr:sp macro="" textlink="">
      <xdr:nvSpPr>
        <xdr:cNvPr id="260" name="Oval 259">
          <a:extLst>
            <a:ext uri="{FF2B5EF4-FFF2-40B4-BE49-F238E27FC236}">
              <a16:creationId xmlns:a16="http://schemas.microsoft.com/office/drawing/2014/main" id="{00000000-0008-0000-0200-000004010000}"/>
            </a:ext>
          </a:extLst>
        </xdr:cNvPr>
        <xdr:cNvSpPr/>
      </xdr:nvSpPr>
      <xdr:spPr>
        <a:xfrm>
          <a:off x="1276749" y="4868273"/>
          <a:ext cx="441213" cy="446542"/>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29</xdr:col>
      <xdr:colOff>144939</xdr:colOff>
      <xdr:row>32</xdr:row>
      <xdr:rowOff>166252</xdr:rowOff>
    </xdr:from>
    <xdr:to>
      <xdr:col>32</xdr:col>
      <xdr:colOff>10655</xdr:colOff>
      <xdr:row>35</xdr:row>
      <xdr:rowOff>69269</xdr:rowOff>
    </xdr:to>
    <xdr:sp macro="" textlink="">
      <xdr:nvSpPr>
        <xdr:cNvPr id="261" name="Oval 260">
          <a:extLst>
            <a:ext uri="{FF2B5EF4-FFF2-40B4-BE49-F238E27FC236}">
              <a16:creationId xmlns:a16="http://schemas.microsoft.com/office/drawing/2014/main" id="{00000000-0008-0000-0200-000005010000}"/>
            </a:ext>
          </a:extLst>
        </xdr:cNvPr>
        <xdr:cNvSpPr/>
      </xdr:nvSpPr>
      <xdr:spPr>
        <a:xfrm>
          <a:off x="1519736" y="5271119"/>
          <a:ext cx="441213" cy="446542"/>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29</xdr:col>
      <xdr:colOff>169451</xdr:colOff>
      <xdr:row>28</xdr:row>
      <xdr:rowOff>73533</xdr:rowOff>
    </xdr:from>
    <xdr:to>
      <xdr:col>32</xdr:col>
      <xdr:colOff>35167</xdr:colOff>
      <xdr:row>30</xdr:row>
      <xdr:rowOff>157726</xdr:rowOff>
    </xdr:to>
    <xdr:sp macro="" textlink="">
      <xdr:nvSpPr>
        <xdr:cNvPr id="262" name="Oval 261">
          <a:extLst>
            <a:ext uri="{FF2B5EF4-FFF2-40B4-BE49-F238E27FC236}">
              <a16:creationId xmlns:a16="http://schemas.microsoft.com/office/drawing/2014/main" id="{00000000-0008-0000-0200-000006010000}"/>
            </a:ext>
          </a:extLst>
        </xdr:cNvPr>
        <xdr:cNvSpPr/>
      </xdr:nvSpPr>
      <xdr:spPr>
        <a:xfrm>
          <a:off x="1544248" y="4453701"/>
          <a:ext cx="441213" cy="446542"/>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36</xdr:col>
      <xdr:colOff>2132</xdr:colOff>
      <xdr:row>30</xdr:row>
      <xdr:rowOff>87391</xdr:rowOff>
    </xdr:from>
    <xdr:to>
      <xdr:col>38</xdr:col>
      <xdr:colOff>59680</xdr:colOff>
      <xdr:row>32</xdr:row>
      <xdr:rowOff>171583</xdr:rowOff>
    </xdr:to>
    <xdr:sp macro="" textlink="">
      <xdr:nvSpPr>
        <xdr:cNvPr id="263" name="Oval 262">
          <a:extLst>
            <a:ext uri="{FF2B5EF4-FFF2-40B4-BE49-F238E27FC236}">
              <a16:creationId xmlns:a16="http://schemas.microsoft.com/office/drawing/2014/main" id="{00000000-0008-0000-0200-000007010000}"/>
            </a:ext>
          </a:extLst>
        </xdr:cNvPr>
        <xdr:cNvSpPr/>
      </xdr:nvSpPr>
      <xdr:spPr>
        <a:xfrm>
          <a:off x="2719754" y="4829908"/>
          <a:ext cx="441213" cy="446542"/>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38</xdr:col>
      <xdr:colOff>63943</xdr:colOff>
      <xdr:row>30</xdr:row>
      <xdr:rowOff>149202</xdr:rowOff>
    </xdr:from>
    <xdr:to>
      <xdr:col>40</xdr:col>
      <xdr:colOff>121492</xdr:colOff>
      <xdr:row>33</xdr:row>
      <xdr:rowOff>52219</xdr:rowOff>
    </xdr:to>
    <xdr:sp macro="" textlink="">
      <xdr:nvSpPr>
        <xdr:cNvPr id="264" name="Oval 263">
          <a:extLst>
            <a:ext uri="{FF2B5EF4-FFF2-40B4-BE49-F238E27FC236}">
              <a16:creationId xmlns:a16="http://schemas.microsoft.com/office/drawing/2014/main" id="{00000000-0008-0000-0200-000008010000}"/>
            </a:ext>
          </a:extLst>
        </xdr:cNvPr>
        <xdr:cNvSpPr/>
      </xdr:nvSpPr>
      <xdr:spPr>
        <a:xfrm>
          <a:off x="3165230" y="4891719"/>
          <a:ext cx="441213" cy="446542"/>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39</xdr:col>
      <xdr:colOff>93785</xdr:colOff>
      <xdr:row>28</xdr:row>
      <xdr:rowOff>120426</xdr:rowOff>
    </xdr:from>
    <xdr:to>
      <xdr:col>41</xdr:col>
      <xdr:colOff>151334</xdr:colOff>
      <xdr:row>31</xdr:row>
      <xdr:rowOff>23444</xdr:rowOff>
    </xdr:to>
    <xdr:sp macro="" textlink="">
      <xdr:nvSpPr>
        <xdr:cNvPr id="265" name="Oval 264">
          <a:extLst>
            <a:ext uri="{FF2B5EF4-FFF2-40B4-BE49-F238E27FC236}">
              <a16:creationId xmlns:a16="http://schemas.microsoft.com/office/drawing/2014/main" id="{00000000-0008-0000-0200-000009010000}"/>
            </a:ext>
          </a:extLst>
        </xdr:cNvPr>
        <xdr:cNvSpPr/>
      </xdr:nvSpPr>
      <xdr:spPr>
        <a:xfrm>
          <a:off x="3386904" y="4500594"/>
          <a:ext cx="441213" cy="446542"/>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25</xdr:col>
      <xdr:colOff>17052</xdr:colOff>
      <xdr:row>32</xdr:row>
      <xdr:rowOff>155597</xdr:rowOff>
    </xdr:from>
    <xdr:to>
      <xdr:col>27</xdr:col>
      <xdr:colOff>74601</xdr:colOff>
      <xdr:row>35</xdr:row>
      <xdr:rowOff>58614</xdr:rowOff>
    </xdr:to>
    <xdr:sp macro="" textlink="">
      <xdr:nvSpPr>
        <xdr:cNvPr id="266" name="Oval 265">
          <a:extLst>
            <a:ext uri="{FF2B5EF4-FFF2-40B4-BE49-F238E27FC236}">
              <a16:creationId xmlns:a16="http://schemas.microsoft.com/office/drawing/2014/main" id="{00000000-0008-0000-0200-00000A010000}"/>
            </a:ext>
          </a:extLst>
        </xdr:cNvPr>
        <xdr:cNvSpPr/>
      </xdr:nvSpPr>
      <xdr:spPr>
        <a:xfrm>
          <a:off x="624521" y="5260464"/>
          <a:ext cx="441213" cy="446542"/>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27</xdr:col>
      <xdr:colOff>61931</xdr:colOff>
      <xdr:row>32</xdr:row>
      <xdr:rowOff>172587</xdr:rowOff>
    </xdr:from>
    <xdr:to>
      <xdr:col>29</xdr:col>
      <xdr:colOff>119480</xdr:colOff>
      <xdr:row>35</xdr:row>
      <xdr:rowOff>75604</xdr:rowOff>
    </xdr:to>
    <xdr:sp macro="" textlink="">
      <xdr:nvSpPr>
        <xdr:cNvPr id="267" name="Oval 266">
          <a:extLst>
            <a:ext uri="{FF2B5EF4-FFF2-40B4-BE49-F238E27FC236}">
              <a16:creationId xmlns:a16="http://schemas.microsoft.com/office/drawing/2014/main" id="{00000000-0008-0000-0200-00000B010000}"/>
            </a:ext>
          </a:extLst>
        </xdr:cNvPr>
        <xdr:cNvSpPr/>
      </xdr:nvSpPr>
      <xdr:spPr>
        <a:xfrm>
          <a:off x="7529531" y="6023054"/>
          <a:ext cx="438549" cy="466050"/>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32</xdr:col>
      <xdr:colOff>12788</xdr:colOff>
      <xdr:row>33</xdr:row>
      <xdr:rowOff>18118</xdr:rowOff>
    </xdr:from>
    <xdr:to>
      <xdr:col>34</xdr:col>
      <xdr:colOff>70337</xdr:colOff>
      <xdr:row>35</xdr:row>
      <xdr:rowOff>102310</xdr:rowOff>
    </xdr:to>
    <xdr:sp macro="" textlink="">
      <xdr:nvSpPr>
        <xdr:cNvPr id="268" name="Oval 267">
          <a:extLst>
            <a:ext uri="{FF2B5EF4-FFF2-40B4-BE49-F238E27FC236}">
              <a16:creationId xmlns:a16="http://schemas.microsoft.com/office/drawing/2014/main" id="{00000000-0008-0000-0200-00000C010000}"/>
            </a:ext>
          </a:extLst>
        </xdr:cNvPr>
        <xdr:cNvSpPr/>
      </xdr:nvSpPr>
      <xdr:spPr>
        <a:xfrm>
          <a:off x="1963082" y="5304160"/>
          <a:ext cx="441213" cy="446542"/>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30</xdr:col>
      <xdr:colOff>181175</xdr:colOff>
      <xdr:row>30</xdr:row>
      <xdr:rowOff>122560</xdr:rowOff>
    </xdr:from>
    <xdr:to>
      <xdr:col>33</xdr:col>
      <xdr:colOff>46891</xdr:colOff>
      <xdr:row>33</xdr:row>
      <xdr:rowOff>25577</xdr:rowOff>
    </xdr:to>
    <xdr:sp macro="" textlink="">
      <xdr:nvSpPr>
        <xdr:cNvPr id="269" name="Oval 268">
          <a:extLst>
            <a:ext uri="{FF2B5EF4-FFF2-40B4-BE49-F238E27FC236}">
              <a16:creationId xmlns:a16="http://schemas.microsoft.com/office/drawing/2014/main" id="{00000000-0008-0000-0200-00000D010000}"/>
            </a:ext>
          </a:extLst>
        </xdr:cNvPr>
        <xdr:cNvSpPr/>
      </xdr:nvSpPr>
      <xdr:spPr>
        <a:xfrm>
          <a:off x="7630658" y="4865077"/>
          <a:ext cx="441212" cy="446542"/>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34</xdr:col>
      <xdr:colOff>93785</xdr:colOff>
      <xdr:row>32</xdr:row>
      <xdr:rowOff>157727</xdr:rowOff>
    </xdr:from>
    <xdr:to>
      <xdr:col>36</xdr:col>
      <xdr:colOff>151334</xdr:colOff>
      <xdr:row>35</xdr:row>
      <xdr:rowOff>60744</xdr:rowOff>
    </xdr:to>
    <xdr:sp macro="" textlink="">
      <xdr:nvSpPr>
        <xdr:cNvPr id="270" name="Oval 269">
          <a:extLst>
            <a:ext uri="{FF2B5EF4-FFF2-40B4-BE49-F238E27FC236}">
              <a16:creationId xmlns:a16="http://schemas.microsoft.com/office/drawing/2014/main" id="{00000000-0008-0000-0200-00000E010000}"/>
            </a:ext>
          </a:extLst>
        </xdr:cNvPr>
        <xdr:cNvSpPr/>
      </xdr:nvSpPr>
      <xdr:spPr>
        <a:xfrm>
          <a:off x="2427743" y="5262594"/>
          <a:ext cx="441213" cy="446542"/>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40</xdr:col>
      <xdr:colOff>123626</xdr:colOff>
      <xdr:row>30</xdr:row>
      <xdr:rowOff>144940</xdr:rowOff>
    </xdr:from>
    <xdr:to>
      <xdr:col>42</xdr:col>
      <xdr:colOff>181175</xdr:colOff>
      <xdr:row>33</xdr:row>
      <xdr:rowOff>47957</xdr:rowOff>
    </xdr:to>
    <xdr:sp macro="" textlink="">
      <xdr:nvSpPr>
        <xdr:cNvPr id="271" name="Oval 270">
          <a:extLst>
            <a:ext uri="{FF2B5EF4-FFF2-40B4-BE49-F238E27FC236}">
              <a16:creationId xmlns:a16="http://schemas.microsoft.com/office/drawing/2014/main" id="{00000000-0008-0000-0200-00000F010000}"/>
            </a:ext>
          </a:extLst>
        </xdr:cNvPr>
        <xdr:cNvSpPr/>
      </xdr:nvSpPr>
      <xdr:spPr>
        <a:xfrm>
          <a:off x="3608577" y="4887457"/>
          <a:ext cx="441213" cy="446542"/>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35</xdr:col>
      <xdr:colOff>174780</xdr:colOff>
      <xdr:row>35</xdr:row>
      <xdr:rowOff>4264</xdr:rowOff>
    </xdr:from>
    <xdr:to>
      <xdr:col>38</xdr:col>
      <xdr:colOff>40496</xdr:colOff>
      <xdr:row>37</xdr:row>
      <xdr:rowOff>88457</xdr:rowOff>
    </xdr:to>
    <xdr:sp macro="" textlink="">
      <xdr:nvSpPr>
        <xdr:cNvPr id="272" name="Oval 271">
          <a:extLst>
            <a:ext uri="{FF2B5EF4-FFF2-40B4-BE49-F238E27FC236}">
              <a16:creationId xmlns:a16="http://schemas.microsoft.com/office/drawing/2014/main" id="{00000000-0008-0000-0200-000010010000}"/>
            </a:ext>
          </a:extLst>
        </xdr:cNvPr>
        <xdr:cNvSpPr/>
      </xdr:nvSpPr>
      <xdr:spPr>
        <a:xfrm>
          <a:off x="2700570" y="5652656"/>
          <a:ext cx="441213" cy="446542"/>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26</xdr:col>
      <xdr:colOff>23447</xdr:colOff>
      <xdr:row>35</xdr:row>
      <xdr:rowOff>12787</xdr:rowOff>
    </xdr:from>
    <xdr:to>
      <xdr:col>28</xdr:col>
      <xdr:colOff>80996</xdr:colOff>
      <xdr:row>37</xdr:row>
      <xdr:rowOff>96980</xdr:rowOff>
    </xdr:to>
    <xdr:sp macro="" textlink="">
      <xdr:nvSpPr>
        <xdr:cNvPr id="273" name="Oval 272">
          <a:extLst>
            <a:ext uri="{FF2B5EF4-FFF2-40B4-BE49-F238E27FC236}">
              <a16:creationId xmlns:a16="http://schemas.microsoft.com/office/drawing/2014/main" id="{00000000-0008-0000-0200-000011010000}"/>
            </a:ext>
          </a:extLst>
        </xdr:cNvPr>
        <xdr:cNvSpPr/>
      </xdr:nvSpPr>
      <xdr:spPr>
        <a:xfrm>
          <a:off x="822748" y="5661179"/>
          <a:ext cx="441213" cy="446542"/>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28</xdr:col>
      <xdr:colOff>143875</xdr:colOff>
      <xdr:row>35</xdr:row>
      <xdr:rowOff>26642</xdr:rowOff>
    </xdr:from>
    <xdr:to>
      <xdr:col>31</xdr:col>
      <xdr:colOff>9591</xdr:colOff>
      <xdr:row>37</xdr:row>
      <xdr:rowOff>110835</xdr:rowOff>
    </xdr:to>
    <xdr:sp macro="" textlink="">
      <xdr:nvSpPr>
        <xdr:cNvPr id="274" name="Oval 273">
          <a:extLst>
            <a:ext uri="{FF2B5EF4-FFF2-40B4-BE49-F238E27FC236}">
              <a16:creationId xmlns:a16="http://schemas.microsoft.com/office/drawing/2014/main" id="{00000000-0008-0000-0200-000012010000}"/>
            </a:ext>
          </a:extLst>
        </xdr:cNvPr>
        <xdr:cNvSpPr/>
      </xdr:nvSpPr>
      <xdr:spPr>
        <a:xfrm>
          <a:off x="1326840" y="5675034"/>
          <a:ext cx="441213" cy="446542"/>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32</xdr:col>
      <xdr:colOff>67142</xdr:colOff>
      <xdr:row>37</xdr:row>
      <xdr:rowOff>72470</xdr:rowOff>
    </xdr:from>
    <xdr:to>
      <xdr:col>34</xdr:col>
      <xdr:colOff>124691</xdr:colOff>
      <xdr:row>39</xdr:row>
      <xdr:rowOff>156662</xdr:rowOff>
    </xdr:to>
    <xdr:sp macro="" textlink="">
      <xdr:nvSpPr>
        <xdr:cNvPr id="275" name="Oval 274">
          <a:extLst>
            <a:ext uri="{FF2B5EF4-FFF2-40B4-BE49-F238E27FC236}">
              <a16:creationId xmlns:a16="http://schemas.microsoft.com/office/drawing/2014/main" id="{00000000-0008-0000-0200-000013010000}"/>
            </a:ext>
          </a:extLst>
        </xdr:cNvPr>
        <xdr:cNvSpPr/>
      </xdr:nvSpPr>
      <xdr:spPr>
        <a:xfrm>
          <a:off x="2017436" y="6083211"/>
          <a:ext cx="441213" cy="446542"/>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33</xdr:col>
      <xdr:colOff>70339</xdr:colOff>
      <xdr:row>35</xdr:row>
      <xdr:rowOff>22378</xdr:rowOff>
    </xdr:from>
    <xdr:to>
      <xdr:col>35</xdr:col>
      <xdr:colOff>127888</xdr:colOff>
      <xdr:row>37</xdr:row>
      <xdr:rowOff>106571</xdr:rowOff>
    </xdr:to>
    <xdr:sp macro="" textlink="">
      <xdr:nvSpPr>
        <xdr:cNvPr id="276" name="Oval 275">
          <a:extLst>
            <a:ext uri="{FF2B5EF4-FFF2-40B4-BE49-F238E27FC236}">
              <a16:creationId xmlns:a16="http://schemas.microsoft.com/office/drawing/2014/main" id="{00000000-0008-0000-0200-000014010000}"/>
            </a:ext>
          </a:extLst>
        </xdr:cNvPr>
        <xdr:cNvSpPr/>
      </xdr:nvSpPr>
      <xdr:spPr>
        <a:xfrm>
          <a:off x="2212465" y="5670770"/>
          <a:ext cx="441213" cy="446542"/>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36</xdr:col>
      <xdr:colOff>164124</xdr:colOff>
      <xdr:row>32</xdr:row>
      <xdr:rowOff>132149</xdr:rowOff>
    </xdr:from>
    <xdr:to>
      <xdr:col>39</xdr:col>
      <xdr:colOff>29840</xdr:colOff>
      <xdr:row>35</xdr:row>
      <xdr:rowOff>35166</xdr:rowOff>
    </xdr:to>
    <xdr:sp macro="" textlink="">
      <xdr:nvSpPr>
        <xdr:cNvPr id="277" name="Oval 276">
          <a:extLst>
            <a:ext uri="{FF2B5EF4-FFF2-40B4-BE49-F238E27FC236}">
              <a16:creationId xmlns:a16="http://schemas.microsoft.com/office/drawing/2014/main" id="{00000000-0008-0000-0200-000015010000}"/>
            </a:ext>
          </a:extLst>
        </xdr:cNvPr>
        <xdr:cNvSpPr/>
      </xdr:nvSpPr>
      <xdr:spPr>
        <a:xfrm>
          <a:off x="2881746" y="5237016"/>
          <a:ext cx="441213" cy="446542"/>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24</xdr:col>
      <xdr:colOff>603205</xdr:colOff>
      <xdr:row>37</xdr:row>
      <xdr:rowOff>54353</xdr:rowOff>
    </xdr:from>
    <xdr:to>
      <xdr:col>27</xdr:col>
      <xdr:colOff>53285</xdr:colOff>
      <xdr:row>39</xdr:row>
      <xdr:rowOff>138545</xdr:rowOff>
    </xdr:to>
    <xdr:sp macro="" textlink="">
      <xdr:nvSpPr>
        <xdr:cNvPr id="278" name="Oval 277">
          <a:extLst>
            <a:ext uri="{FF2B5EF4-FFF2-40B4-BE49-F238E27FC236}">
              <a16:creationId xmlns:a16="http://schemas.microsoft.com/office/drawing/2014/main" id="{00000000-0008-0000-0200-000016010000}"/>
            </a:ext>
          </a:extLst>
        </xdr:cNvPr>
        <xdr:cNvSpPr/>
      </xdr:nvSpPr>
      <xdr:spPr>
        <a:xfrm>
          <a:off x="603205" y="6065094"/>
          <a:ext cx="441213" cy="446542"/>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27</xdr:col>
      <xdr:colOff>75667</xdr:colOff>
      <xdr:row>37</xdr:row>
      <xdr:rowOff>33036</xdr:rowOff>
    </xdr:from>
    <xdr:to>
      <xdr:col>29</xdr:col>
      <xdr:colOff>133216</xdr:colOff>
      <xdr:row>39</xdr:row>
      <xdr:rowOff>117228</xdr:rowOff>
    </xdr:to>
    <xdr:sp macro="" textlink="">
      <xdr:nvSpPr>
        <xdr:cNvPr id="279" name="Oval 278">
          <a:extLst>
            <a:ext uri="{FF2B5EF4-FFF2-40B4-BE49-F238E27FC236}">
              <a16:creationId xmlns:a16="http://schemas.microsoft.com/office/drawing/2014/main" id="{00000000-0008-0000-0200-000017010000}"/>
            </a:ext>
          </a:extLst>
        </xdr:cNvPr>
        <xdr:cNvSpPr/>
      </xdr:nvSpPr>
      <xdr:spPr>
        <a:xfrm>
          <a:off x="1066800" y="6043777"/>
          <a:ext cx="441213" cy="446542"/>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38</xdr:col>
      <xdr:colOff>30908</xdr:colOff>
      <xdr:row>39</xdr:row>
      <xdr:rowOff>105505</xdr:rowOff>
    </xdr:from>
    <xdr:to>
      <xdr:col>40</xdr:col>
      <xdr:colOff>88457</xdr:colOff>
      <xdr:row>41</xdr:row>
      <xdr:rowOff>189697</xdr:rowOff>
    </xdr:to>
    <xdr:sp macro="" textlink="">
      <xdr:nvSpPr>
        <xdr:cNvPr id="280" name="Oval 279">
          <a:extLst>
            <a:ext uri="{FF2B5EF4-FFF2-40B4-BE49-F238E27FC236}">
              <a16:creationId xmlns:a16="http://schemas.microsoft.com/office/drawing/2014/main" id="{00000000-0008-0000-0200-000018010000}"/>
            </a:ext>
          </a:extLst>
        </xdr:cNvPr>
        <xdr:cNvSpPr/>
      </xdr:nvSpPr>
      <xdr:spPr>
        <a:xfrm>
          <a:off x="3132195" y="6478596"/>
          <a:ext cx="441213" cy="446542"/>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31</xdr:col>
      <xdr:colOff>7460</xdr:colOff>
      <xdr:row>35</xdr:row>
      <xdr:rowOff>44759</xdr:rowOff>
    </xdr:from>
    <xdr:to>
      <xdr:col>33</xdr:col>
      <xdr:colOff>65009</xdr:colOff>
      <xdr:row>37</xdr:row>
      <xdr:rowOff>128952</xdr:rowOff>
    </xdr:to>
    <xdr:sp macro="" textlink="">
      <xdr:nvSpPr>
        <xdr:cNvPr id="281" name="Oval 280">
          <a:extLst>
            <a:ext uri="{FF2B5EF4-FFF2-40B4-BE49-F238E27FC236}">
              <a16:creationId xmlns:a16="http://schemas.microsoft.com/office/drawing/2014/main" id="{00000000-0008-0000-0200-000019010000}"/>
            </a:ext>
          </a:extLst>
        </xdr:cNvPr>
        <xdr:cNvSpPr/>
      </xdr:nvSpPr>
      <xdr:spPr>
        <a:xfrm>
          <a:off x="1765922" y="5693151"/>
          <a:ext cx="441213" cy="446542"/>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34</xdr:col>
      <xdr:colOff>139640</xdr:colOff>
      <xdr:row>37</xdr:row>
      <xdr:rowOff>41383</xdr:rowOff>
    </xdr:from>
    <xdr:to>
      <xdr:col>37</xdr:col>
      <xdr:colOff>5356</xdr:colOff>
      <xdr:row>39</xdr:row>
      <xdr:rowOff>125575</xdr:rowOff>
    </xdr:to>
    <xdr:sp macro="" textlink="">
      <xdr:nvSpPr>
        <xdr:cNvPr id="282" name="Oval 281">
          <a:extLst>
            <a:ext uri="{FF2B5EF4-FFF2-40B4-BE49-F238E27FC236}">
              <a16:creationId xmlns:a16="http://schemas.microsoft.com/office/drawing/2014/main" id="{00000000-0008-0000-0200-00001A010000}"/>
            </a:ext>
          </a:extLst>
        </xdr:cNvPr>
        <xdr:cNvSpPr/>
      </xdr:nvSpPr>
      <xdr:spPr>
        <a:xfrm>
          <a:off x="8940740" y="6818950"/>
          <a:ext cx="437216" cy="448258"/>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38</xdr:col>
      <xdr:colOff>45826</xdr:colOff>
      <xdr:row>35</xdr:row>
      <xdr:rowOff>29839</xdr:rowOff>
    </xdr:from>
    <xdr:to>
      <xdr:col>40</xdr:col>
      <xdr:colOff>103375</xdr:colOff>
      <xdr:row>37</xdr:row>
      <xdr:rowOff>114032</xdr:rowOff>
    </xdr:to>
    <xdr:sp macro="" textlink="">
      <xdr:nvSpPr>
        <xdr:cNvPr id="283" name="Oval 282">
          <a:extLst>
            <a:ext uri="{FF2B5EF4-FFF2-40B4-BE49-F238E27FC236}">
              <a16:creationId xmlns:a16="http://schemas.microsoft.com/office/drawing/2014/main" id="{00000000-0008-0000-0200-00001B010000}"/>
            </a:ext>
          </a:extLst>
        </xdr:cNvPr>
        <xdr:cNvSpPr/>
      </xdr:nvSpPr>
      <xdr:spPr>
        <a:xfrm>
          <a:off x="3147113" y="5678231"/>
          <a:ext cx="441213" cy="446542"/>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39</xdr:col>
      <xdr:colOff>80996</xdr:colOff>
      <xdr:row>33</xdr:row>
      <xdr:rowOff>1064</xdr:rowOff>
    </xdr:from>
    <xdr:to>
      <xdr:col>41</xdr:col>
      <xdr:colOff>138545</xdr:colOff>
      <xdr:row>35</xdr:row>
      <xdr:rowOff>85256</xdr:rowOff>
    </xdr:to>
    <xdr:sp macro="" textlink="">
      <xdr:nvSpPr>
        <xdr:cNvPr id="284" name="Oval 283">
          <a:extLst>
            <a:ext uri="{FF2B5EF4-FFF2-40B4-BE49-F238E27FC236}">
              <a16:creationId xmlns:a16="http://schemas.microsoft.com/office/drawing/2014/main" id="{00000000-0008-0000-0200-00001C010000}"/>
            </a:ext>
          </a:extLst>
        </xdr:cNvPr>
        <xdr:cNvSpPr/>
      </xdr:nvSpPr>
      <xdr:spPr>
        <a:xfrm>
          <a:off x="3374115" y="5287106"/>
          <a:ext cx="441213" cy="446542"/>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26</xdr:col>
      <xdr:colOff>30906</xdr:colOff>
      <xdr:row>39</xdr:row>
      <xdr:rowOff>78861</xdr:rowOff>
    </xdr:from>
    <xdr:to>
      <xdr:col>28</xdr:col>
      <xdr:colOff>88455</xdr:colOff>
      <xdr:row>41</xdr:row>
      <xdr:rowOff>163053</xdr:rowOff>
    </xdr:to>
    <xdr:sp macro="" textlink="">
      <xdr:nvSpPr>
        <xdr:cNvPr id="285" name="Oval 284">
          <a:extLst>
            <a:ext uri="{FF2B5EF4-FFF2-40B4-BE49-F238E27FC236}">
              <a16:creationId xmlns:a16="http://schemas.microsoft.com/office/drawing/2014/main" id="{00000000-0008-0000-0200-00001D010000}"/>
            </a:ext>
          </a:extLst>
        </xdr:cNvPr>
        <xdr:cNvSpPr/>
      </xdr:nvSpPr>
      <xdr:spPr>
        <a:xfrm>
          <a:off x="830207" y="6451952"/>
          <a:ext cx="441213" cy="446542"/>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31</xdr:col>
      <xdr:colOff>12788</xdr:colOff>
      <xdr:row>39</xdr:row>
      <xdr:rowOff>98043</xdr:rowOff>
    </xdr:from>
    <xdr:to>
      <xdr:col>33</xdr:col>
      <xdr:colOff>70337</xdr:colOff>
      <xdr:row>41</xdr:row>
      <xdr:rowOff>182235</xdr:rowOff>
    </xdr:to>
    <xdr:sp macro="" textlink="">
      <xdr:nvSpPr>
        <xdr:cNvPr id="286" name="Oval 285">
          <a:extLst>
            <a:ext uri="{FF2B5EF4-FFF2-40B4-BE49-F238E27FC236}">
              <a16:creationId xmlns:a16="http://schemas.microsoft.com/office/drawing/2014/main" id="{00000000-0008-0000-0200-00001E010000}"/>
            </a:ext>
          </a:extLst>
        </xdr:cNvPr>
        <xdr:cNvSpPr/>
      </xdr:nvSpPr>
      <xdr:spPr>
        <a:xfrm>
          <a:off x="1771250" y="6471134"/>
          <a:ext cx="441213" cy="446542"/>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35</xdr:col>
      <xdr:colOff>138547</xdr:colOff>
      <xdr:row>39</xdr:row>
      <xdr:rowOff>106572</xdr:rowOff>
    </xdr:from>
    <xdr:to>
      <xdr:col>38</xdr:col>
      <xdr:colOff>4263</xdr:colOff>
      <xdr:row>41</xdr:row>
      <xdr:rowOff>190764</xdr:rowOff>
    </xdr:to>
    <xdr:sp macro="" textlink="">
      <xdr:nvSpPr>
        <xdr:cNvPr id="287" name="Oval 286">
          <a:extLst>
            <a:ext uri="{FF2B5EF4-FFF2-40B4-BE49-F238E27FC236}">
              <a16:creationId xmlns:a16="http://schemas.microsoft.com/office/drawing/2014/main" id="{00000000-0008-0000-0200-00001F010000}"/>
            </a:ext>
          </a:extLst>
        </xdr:cNvPr>
        <xdr:cNvSpPr/>
      </xdr:nvSpPr>
      <xdr:spPr>
        <a:xfrm>
          <a:off x="2664337" y="6479663"/>
          <a:ext cx="441213" cy="446542"/>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29</xdr:col>
      <xdr:colOff>157729</xdr:colOff>
      <xdr:row>37</xdr:row>
      <xdr:rowOff>67140</xdr:rowOff>
    </xdr:from>
    <xdr:to>
      <xdr:col>32</xdr:col>
      <xdr:colOff>23445</xdr:colOff>
      <xdr:row>39</xdr:row>
      <xdr:rowOff>151332</xdr:rowOff>
    </xdr:to>
    <xdr:sp macro="" textlink="">
      <xdr:nvSpPr>
        <xdr:cNvPr id="288" name="Oval 287">
          <a:extLst>
            <a:ext uri="{FF2B5EF4-FFF2-40B4-BE49-F238E27FC236}">
              <a16:creationId xmlns:a16="http://schemas.microsoft.com/office/drawing/2014/main" id="{00000000-0008-0000-0200-000020010000}"/>
            </a:ext>
          </a:extLst>
        </xdr:cNvPr>
        <xdr:cNvSpPr/>
      </xdr:nvSpPr>
      <xdr:spPr>
        <a:xfrm>
          <a:off x="1532526" y="6077881"/>
          <a:ext cx="441213" cy="446542"/>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39</xdr:col>
      <xdr:colOff>75667</xdr:colOff>
      <xdr:row>37</xdr:row>
      <xdr:rowOff>70338</xdr:rowOff>
    </xdr:from>
    <xdr:to>
      <xdr:col>41</xdr:col>
      <xdr:colOff>133216</xdr:colOff>
      <xdr:row>39</xdr:row>
      <xdr:rowOff>154530</xdr:rowOff>
    </xdr:to>
    <xdr:sp macro="" textlink="">
      <xdr:nvSpPr>
        <xdr:cNvPr id="289" name="Oval 288">
          <a:extLst>
            <a:ext uri="{FF2B5EF4-FFF2-40B4-BE49-F238E27FC236}">
              <a16:creationId xmlns:a16="http://schemas.microsoft.com/office/drawing/2014/main" id="{00000000-0008-0000-0200-000021010000}"/>
            </a:ext>
          </a:extLst>
        </xdr:cNvPr>
        <xdr:cNvSpPr/>
      </xdr:nvSpPr>
      <xdr:spPr>
        <a:xfrm>
          <a:off x="3368786" y="6081079"/>
          <a:ext cx="441213" cy="446542"/>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40</xdr:col>
      <xdr:colOff>132151</xdr:colOff>
      <xdr:row>39</xdr:row>
      <xdr:rowOff>110835</xdr:rowOff>
    </xdr:from>
    <xdr:to>
      <xdr:col>42</xdr:col>
      <xdr:colOff>189700</xdr:colOff>
      <xdr:row>42</xdr:row>
      <xdr:rowOff>3195</xdr:rowOff>
    </xdr:to>
    <xdr:sp macro="" textlink="">
      <xdr:nvSpPr>
        <xdr:cNvPr id="290" name="Oval 289">
          <a:extLst>
            <a:ext uri="{FF2B5EF4-FFF2-40B4-BE49-F238E27FC236}">
              <a16:creationId xmlns:a16="http://schemas.microsoft.com/office/drawing/2014/main" id="{00000000-0008-0000-0200-000022010000}"/>
            </a:ext>
          </a:extLst>
        </xdr:cNvPr>
        <xdr:cNvSpPr/>
      </xdr:nvSpPr>
      <xdr:spPr>
        <a:xfrm>
          <a:off x="3617102" y="6483926"/>
          <a:ext cx="441213" cy="446542"/>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40</xdr:col>
      <xdr:colOff>114035</xdr:colOff>
      <xdr:row>35</xdr:row>
      <xdr:rowOff>34102</xdr:rowOff>
    </xdr:from>
    <xdr:to>
      <xdr:col>42</xdr:col>
      <xdr:colOff>171584</xdr:colOff>
      <xdr:row>37</xdr:row>
      <xdr:rowOff>118295</xdr:rowOff>
    </xdr:to>
    <xdr:sp macro="" textlink="">
      <xdr:nvSpPr>
        <xdr:cNvPr id="291" name="Oval 290">
          <a:extLst>
            <a:ext uri="{FF2B5EF4-FFF2-40B4-BE49-F238E27FC236}">
              <a16:creationId xmlns:a16="http://schemas.microsoft.com/office/drawing/2014/main" id="{00000000-0008-0000-0200-000023010000}"/>
            </a:ext>
          </a:extLst>
        </xdr:cNvPr>
        <xdr:cNvSpPr/>
      </xdr:nvSpPr>
      <xdr:spPr>
        <a:xfrm>
          <a:off x="3598986" y="5682494"/>
          <a:ext cx="441213" cy="446542"/>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33</xdr:col>
      <xdr:colOff>58615</xdr:colOff>
      <xdr:row>39</xdr:row>
      <xdr:rowOff>117230</xdr:rowOff>
    </xdr:from>
    <xdr:to>
      <xdr:col>35</xdr:col>
      <xdr:colOff>116164</xdr:colOff>
      <xdr:row>42</xdr:row>
      <xdr:rowOff>9590</xdr:rowOff>
    </xdr:to>
    <xdr:sp macro="" textlink="">
      <xdr:nvSpPr>
        <xdr:cNvPr id="292" name="Oval 291">
          <a:extLst>
            <a:ext uri="{FF2B5EF4-FFF2-40B4-BE49-F238E27FC236}">
              <a16:creationId xmlns:a16="http://schemas.microsoft.com/office/drawing/2014/main" id="{00000000-0008-0000-0200-000024010000}"/>
            </a:ext>
          </a:extLst>
        </xdr:cNvPr>
        <xdr:cNvSpPr/>
      </xdr:nvSpPr>
      <xdr:spPr>
        <a:xfrm>
          <a:off x="2200741" y="6490321"/>
          <a:ext cx="441213" cy="446542"/>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28</xdr:col>
      <xdr:colOff>109770</xdr:colOff>
      <xdr:row>39</xdr:row>
      <xdr:rowOff>99112</xdr:rowOff>
    </xdr:from>
    <xdr:to>
      <xdr:col>30</xdr:col>
      <xdr:colOff>167319</xdr:colOff>
      <xdr:row>41</xdr:row>
      <xdr:rowOff>183304</xdr:rowOff>
    </xdr:to>
    <xdr:sp macro="" textlink="">
      <xdr:nvSpPr>
        <xdr:cNvPr id="293" name="Oval 292">
          <a:extLst>
            <a:ext uri="{FF2B5EF4-FFF2-40B4-BE49-F238E27FC236}">
              <a16:creationId xmlns:a16="http://schemas.microsoft.com/office/drawing/2014/main" id="{00000000-0008-0000-0200-000025010000}"/>
            </a:ext>
          </a:extLst>
        </xdr:cNvPr>
        <xdr:cNvSpPr/>
      </xdr:nvSpPr>
      <xdr:spPr>
        <a:xfrm>
          <a:off x="1292735" y="6472203"/>
          <a:ext cx="441213" cy="446542"/>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24</xdr:col>
      <xdr:colOff>607468</xdr:colOff>
      <xdr:row>24</xdr:row>
      <xdr:rowOff>10657</xdr:rowOff>
    </xdr:from>
    <xdr:to>
      <xdr:col>27</xdr:col>
      <xdr:colOff>57548</xdr:colOff>
      <xdr:row>26</xdr:row>
      <xdr:rowOff>94850</xdr:rowOff>
    </xdr:to>
    <xdr:sp macro="" textlink="">
      <xdr:nvSpPr>
        <xdr:cNvPr id="296" name="Oval 295">
          <a:extLst>
            <a:ext uri="{FF2B5EF4-FFF2-40B4-BE49-F238E27FC236}">
              <a16:creationId xmlns:a16="http://schemas.microsoft.com/office/drawing/2014/main" id="{00000000-0008-0000-0200-000028010000}"/>
            </a:ext>
          </a:extLst>
        </xdr:cNvPr>
        <xdr:cNvSpPr/>
      </xdr:nvSpPr>
      <xdr:spPr>
        <a:xfrm>
          <a:off x="1214937" y="4028475"/>
          <a:ext cx="441212" cy="446543"/>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27</xdr:col>
      <xdr:colOff>69273</xdr:colOff>
      <xdr:row>23</xdr:row>
      <xdr:rowOff>186503</xdr:rowOff>
    </xdr:from>
    <xdr:to>
      <xdr:col>29</xdr:col>
      <xdr:colOff>126822</xdr:colOff>
      <xdr:row>26</xdr:row>
      <xdr:rowOff>78863</xdr:rowOff>
    </xdr:to>
    <xdr:sp macro="" textlink="">
      <xdr:nvSpPr>
        <xdr:cNvPr id="297" name="Oval 296">
          <a:extLst>
            <a:ext uri="{FF2B5EF4-FFF2-40B4-BE49-F238E27FC236}">
              <a16:creationId xmlns:a16="http://schemas.microsoft.com/office/drawing/2014/main" id="{00000000-0008-0000-0200-000029010000}"/>
            </a:ext>
          </a:extLst>
        </xdr:cNvPr>
        <xdr:cNvSpPr/>
      </xdr:nvSpPr>
      <xdr:spPr>
        <a:xfrm>
          <a:off x="1667874" y="4012489"/>
          <a:ext cx="441214" cy="446542"/>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29</xdr:col>
      <xdr:colOff>152401</xdr:colOff>
      <xdr:row>24</xdr:row>
      <xdr:rowOff>3195</xdr:rowOff>
    </xdr:from>
    <xdr:to>
      <xdr:col>32</xdr:col>
      <xdr:colOff>18117</xdr:colOff>
      <xdr:row>26</xdr:row>
      <xdr:rowOff>87388</xdr:rowOff>
    </xdr:to>
    <xdr:sp macro="" textlink="">
      <xdr:nvSpPr>
        <xdr:cNvPr id="298" name="Oval 297">
          <a:extLst>
            <a:ext uri="{FF2B5EF4-FFF2-40B4-BE49-F238E27FC236}">
              <a16:creationId xmlns:a16="http://schemas.microsoft.com/office/drawing/2014/main" id="{00000000-0008-0000-0200-00002A010000}"/>
            </a:ext>
          </a:extLst>
        </xdr:cNvPr>
        <xdr:cNvSpPr/>
      </xdr:nvSpPr>
      <xdr:spPr>
        <a:xfrm>
          <a:off x="2134667" y="4021013"/>
          <a:ext cx="441212" cy="446543"/>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32</xdr:col>
      <xdr:colOff>70338</xdr:colOff>
      <xdr:row>23</xdr:row>
      <xdr:rowOff>187568</xdr:rowOff>
    </xdr:from>
    <xdr:to>
      <xdr:col>34</xdr:col>
      <xdr:colOff>127887</xdr:colOff>
      <xdr:row>26</xdr:row>
      <xdr:rowOff>79928</xdr:rowOff>
    </xdr:to>
    <xdr:sp macro="" textlink="">
      <xdr:nvSpPr>
        <xdr:cNvPr id="299" name="Oval 298">
          <a:extLst>
            <a:ext uri="{FF2B5EF4-FFF2-40B4-BE49-F238E27FC236}">
              <a16:creationId xmlns:a16="http://schemas.microsoft.com/office/drawing/2014/main" id="{00000000-0008-0000-0200-00002B010000}"/>
            </a:ext>
          </a:extLst>
        </xdr:cNvPr>
        <xdr:cNvSpPr/>
      </xdr:nvSpPr>
      <xdr:spPr>
        <a:xfrm>
          <a:off x="2628100" y="4013554"/>
          <a:ext cx="441214" cy="446542"/>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34</xdr:col>
      <xdr:colOff>142810</xdr:colOff>
      <xdr:row>23</xdr:row>
      <xdr:rowOff>180108</xdr:rowOff>
    </xdr:from>
    <xdr:to>
      <xdr:col>37</xdr:col>
      <xdr:colOff>8526</xdr:colOff>
      <xdr:row>26</xdr:row>
      <xdr:rowOff>72468</xdr:rowOff>
    </xdr:to>
    <xdr:sp macro="" textlink="">
      <xdr:nvSpPr>
        <xdr:cNvPr id="300" name="Oval 299">
          <a:extLst>
            <a:ext uri="{FF2B5EF4-FFF2-40B4-BE49-F238E27FC236}">
              <a16:creationId xmlns:a16="http://schemas.microsoft.com/office/drawing/2014/main" id="{00000000-0008-0000-0200-00002C010000}"/>
            </a:ext>
          </a:extLst>
        </xdr:cNvPr>
        <xdr:cNvSpPr/>
      </xdr:nvSpPr>
      <xdr:spPr>
        <a:xfrm>
          <a:off x="3084237" y="4006094"/>
          <a:ext cx="441212" cy="446542"/>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37</xdr:col>
      <xdr:colOff>28775</xdr:colOff>
      <xdr:row>24</xdr:row>
      <xdr:rowOff>7458</xdr:rowOff>
    </xdr:from>
    <xdr:to>
      <xdr:col>39</xdr:col>
      <xdr:colOff>86324</xdr:colOff>
      <xdr:row>26</xdr:row>
      <xdr:rowOff>91651</xdr:rowOff>
    </xdr:to>
    <xdr:sp macro="" textlink="">
      <xdr:nvSpPr>
        <xdr:cNvPr id="301" name="Oval 300">
          <a:extLst>
            <a:ext uri="{FF2B5EF4-FFF2-40B4-BE49-F238E27FC236}">
              <a16:creationId xmlns:a16="http://schemas.microsoft.com/office/drawing/2014/main" id="{00000000-0008-0000-0200-00002D010000}"/>
            </a:ext>
          </a:extLst>
        </xdr:cNvPr>
        <xdr:cNvSpPr/>
      </xdr:nvSpPr>
      <xdr:spPr>
        <a:xfrm>
          <a:off x="3545698" y="4025276"/>
          <a:ext cx="441213" cy="446543"/>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40</xdr:col>
      <xdr:colOff>2</xdr:colOff>
      <xdr:row>24</xdr:row>
      <xdr:rowOff>5327</xdr:rowOff>
    </xdr:from>
    <xdr:to>
      <xdr:col>42</xdr:col>
      <xdr:colOff>57551</xdr:colOff>
      <xdr:row>26</xdr:row>
      <xdr:rowOff>89520</xdr:rowOff>
    </xdr:to>
    <xdr:sp macro="" textlink="">
      <xdr:nvSpPr>
        <xdr:cNvPr id="302" name="Oval 301">
          <a:extLst>
            <a:ext uri="{FF2B5EF4-FFF2-40B4-BE49-F238E27FC236}">
              <a16:creationId xmlns:a16="http://schemas.microsoft.com/office/drawing/2014/main" id="{00000000-0008-0000-0200-00002E010000}"/>
            </a:ext>
          </a:extLst>
        </xdr:cNvPr>
        <xdr:cNvSpPr/>
      </xdr:nvSpPr>
      <xdr:spPr>
        <a:xfrm>
          <a:off x="4092422" y="4023145"/>
          <a:ext cx="441213" cy="446543"/>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26</xdr:col>
      <xdr:colOff>45827</xdr:colOff>
      <xdr:row>26</xdr:row>
      <xdr:rowOff>29840</xdr:rowOff>
    </xdr:from>
    <xdr:to>
      <xdr:col>28</xdr:col>
      <xdr:colOff>103376</xdr:colOff>
      <xdr:row>28</xdr:row>
      <xdr:rowOff>114032</xdr:rowOff>
    </xdr:to>
    <xdr:sp macro="" textlink="">
      <xdr:nvSpPr>
        <xdr:cNvPr id="303" name="Oval 302">
          <a:extLst>
            <a:ext uri="{FF2B5EF4-FFF2-40B4-BE49-F238E27FC236}">
              <a16:creationId xmlns:a16="http://schemas.microsoft.com/office/drawing/2014/main" id="{00000000-0008-0000-0200-00002F010000}"/>
            </a:ext>
          </a:extLst>
        </xdr:cNvPr>
        <xdr:cNvSpPr/>
      </xdr:nvSpPr>
      <xdr:spPr>
        <a:xfrm>
          <a:off x="1452596" y="4410008"/>
          <a:ext cx="441214" cy="446541"/>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33</xdr:col>
      <xdr:colOff>86324</xdr:colOff>
      <xdr:row>26</xdr:row>
      <xdr:rowOff>49023</xdr:rowOff>
    </xdr:from>
    <xdr:to>
      <xdr:col>35</xdr:col>
      <xdr:colOff>143873</xdr:colOff>
      <xdr:row>28</xdr:row>
      <xdr:rowOff>133215</xdr:rowOff>
    </xdr:to>
    <xdr:sp macro="" textlink="">
      <xdr:nvSpPr>
        <xdr:cNvPr id="304" name="Oval 303">
          <a:extLst>
            <a:ext uri="{FF2B5EF4-FFF2-40B4-BE49-F238E27FC236}">
              <a16:creationId xmlns:a16="http://schemas.microsoft.com/office/drawing/2014/main" id="{00000000-0008-0000-0200-000030010000}"/>
            </a:ext>
          </a:extLst>
        </xdr:cNvPr>
        <xdr:cNvSpPr/>
      </xdr:nvSpPr>
      <xdr:spPr>
        <a:xfrm>
          <a:off x="2835918" y="4429191"/>
          <a:ext cx="441214" cy="446541"/>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31</xdr:col>
      <xdr:colOff>4264</xdr:colOff>
      <xdr:row>26</xdr:row>
      <xdr:rowOff>20249</xdr:rowOff>
    </xdr:from>
    <xdr:to>
      <xdr:col>33</xdr:col>
      <xdr:colOff>61813</xdr:colOff>
      <xdr:row>28</xdr:row>
      <xdr:rowOff>104441</xdr:rowOff>
    </xdr:to>
    <xdr:sp macro="" textlink="">
      <xdr:nvSpPr>
        <xdr:cNvPr id="305" name="Oval 304">
          <a:extLst>
            <a:ext uri="{FF2B5EF4-FFF2-40B4-BE49-F238E27FC236}">
              <a16:creationId xmlns:a16="http://schemas.microsoft.com/office/drawing/2014/main" id="{00000000-0008-0000-0200-000031010000}"/>
            </a:ext>
          </a:extLst>
        </xdr:cNvPr>
        <xdr:cNvSpPr/>
      </xdr:nvSpPr>
      <xdr:spPr>
        <a:xfrm>
          <a:off x="2370194" y="4400417"/>
          <a:ext cx="441213" cy="446541"/>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33</xdr:col>
      <xdr:colOff>66076</xdr:colOff>
      <xdr:row>30</xdr:row>
      <xdr:rowOff>140677</xdr:rowOff>
    </xdr:from>
    <xdr:to>
      <xdr:col>35</xdr:col>
      <xdr:colOff>123625</xdr:colOff>
      <xdr:row>33</xdr:row>
      <xdr:rowOff>43694</xdr:rowOff>
    </xdr:to>
    <xdr:sp macro="" textlink="">
      <xdr:nvSpPr>
        <xdr:cNvPr id="306" name="Oval 305">
          <a:extLst>
            <a:ext uri="{FF2B5EF4-FFF2-40B4-BE49-F238E27FC236}">
              <a16:creationId xmlns:a16="http://schemas.microsoft.com/office/drawing/2014/main" id="{00000000-0008-0000-0200-000032010000}"/>
            </a:ext>
          </a:extLst>
        </xdr:cNvPr>
        <xdr:cNvSpPr/>
      </xdr:nvSpPr>
      <xdr:spPr>
        <a:xfrm>
          <a:off x="2815670" y="5245544"/>
          <a:ext cx="441214" cy="462528"/>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35</xdr:col>
      <xdr:colOff>165190</xdr:colOff>
      <xdr:row>26</xdr:row>
      <xdr:rowOff>47959</xdr:rowOff>
    </xdr:from>
    <xdr:to>
      <xdr:col>38</xdr:col>
      <xdr:colOff>30906</xdr:colOff>
      <xdr:row>28</xdr:row>
      <xdr:rowOff>132151</xdr:rowOff>
    </xdr:to>
    <xdr:sp macro="" textlink="">
      <xdr:nvSpPr>
        <xdr:cNvPr id="307" name="Oval 306">
          <a:extLst>
            <a:ext uri="{FF2B5EF4-FFF2-40B4-BE49-F238E27FC236}">
              <a16:creationId xmlns:a16="http://schemas.microsoft.com/office/drawing/2014/main" id="{00000000-0008-0000-0200-000033010000}"/>
            </a:ext>
          </a:extLst>
        </xdr:cNvPr>
        <xdr:cNvSpPr/>
      </xdr:nvSpPr>
      <xdr:spPr>
        <a:xfrm>
          <a:off x="3298449" y="4428127"/>
          <a:ext cx="441212" cy="446541"/>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38</xdr:col>
      <xdr:colOff>67141</xdr:colOff>
      <xdr:row>26</xdr:row>
      <xdr:rowOff>29841</xdr:rowOff>
    </xdr:from>
    <xdr:to>
      <xdr:col>40</xdr:col>
      <xdr:colOff>124690</xdr:colOff>
      <xdr:row>28</xdr:row>
      <xdr:rowOff>114033</xdr:rowOff>
    </xdr:to>
    <xdr:sp macro="" textlink="">
      <xdr:nvSpPr>
        <xdr:cNvPr id="308" name="Oval 307">
          <a:extLst>
            <a:ext uri="{FF2B5EF4-FFF2-40B4-BE49-F238E27FC236}">
              <a16:creationId xmlns:a16="http://schemas.microsoft.com/office/drawing/2014/main" id="{00000000-0008-0000-0200-000034010000}"/>
            </a:ext>
          </a:extLst>
        </xdr:cNvPr>
        <xdr:cNvSpPr/>
      </xdr:nvSpPr>
      <xdr:spPr>
        <a:xfrm>
          <a:off x="3775896" y="4410009"/>
          <a:ext cx="441214" cy="446541"/>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40</xdr:col>
      <xdr:colOff>118298</xdr:colOff>
      <xdr:row>26</xdr:row>
      <xdr:rowOff>80996</xdr:rowOff>
    </xdr:from>
    <xdr:to>
      <xdr:col>42</xdr:col>
      <xdr:colOff>175847</xdr:colOff>
      <xdr:row>28</xdr:row>
      <xdr:rowOff>165188</xdr:rowOff>
    </xdr:to>
    <xdr:sp macro="" textlink="">
      <xdr:nvSpPr>
        <xdr:cNvPr id="309" name="Oval 308">
          <a:extLst>
            <a:ext uri="{FF2B5EF4-FFF2-40B4-BE49-F238E27FC236}">
              <a16:creationId xmlns:a16="http://schemas.microsoft.com/office/drawing/2014/main" id="{00000000-0008-0000-0200-000035010000}"/>
            </a:ext>
          </a:extLst>
        </xdr:cNvPr>
        <xdr:cNvSpPr/>
      </xdr:nvSpPr>
      <xdr:spPr>
        <a:xfrm>
          <a:off x="4210718" y="4461164"/>
          <a:ext cx="441213" cy="446541"/>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25</xdr:col>
      <xdr:colOff>4264</xdr:colOff>
      <xdr:row>28</xdr:row>
      <xdr:rowOff>52221</xdr:rowOff>
    </xdr:from>
    <xdr:to>
      <xdr:col>27</xdr:col>
      <xdr:colOff>61813</xdr:colOff>
      <xdr:row>30</xdr:row>
      <xdr:rowOff>136414</xdr:rowOff>
    </xdr:to>
    <xdr:sp macro="" textlink="">
      <xdr:nvSpPr>
        <xdr:cNvPr id="310" name="Oval 309">
          <a:extLst>
            <a:ext uri="{FF2B5EF4-FFF2-40B4-BE49-F238E27FC236}">
              <a16:creationId xmlns:a16="http://schemas.microsoft.com/office/drawing/2014/main" id="{00000000-0008-0000-0200-000036010000}"/>
            </a:ext>
          </a:extLst>
        </xdr:cNvPr>
        <xdr:cNvSpPr/>
      </xdr:nvSpPr>
      <xdr:spPr>
        <a:xfrm>
          <a:off x="1219201" y="4794738"/>
          <a:ext cx="441213" cy="446543"/>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27</xdr:col>
      <xdr:colOff>87391</xdr:colOff>
      <xdr:row>28</xdr:row>
      <xdr:rowOff>87389</xdr:rowOff>
    </xdr:from>
    <xdr:to>
      <xdr:col>29</xdr:col>
      <xdr:colOff>144940</xdr:colOff>
      <xdr:row>30</xdr:row>
      <xdr:rowOff>171582</xdr:rowOff>
    </xdr:to>
    <xdr:sp macro="" textlink="">
      <xdr:nvSpPr>
        <xdr:cNvPr id="311" name="Oval 310">
          <a:extLst>
            <a:ext uri="{FF2B5EF4-FFF2-40B4-BE49-F238E27FC236}">
              <a16:creationId xmlns:a16="http://schemas.microsoft.com/office/drawing/2014/main" id="{00000000-0008-0000-0200-000037010000}"/>
            </a:ext>
          </a:extLst>
        </xdr:cNvPr>
        <xdr:cNvSpPr/>
      </xdr:nvSpPr>
      <xdr:spPr>
        <a:xfrm>
          <a:off x="1685992" y="4829906"/>
          <a:ext cx="441214" cy="446543"/>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32</xdr:col>
      <xdr:colOff>47960</xdr:colOff>
      <xdr:row>28</xdr:row>
      <xdr:rowOff>106573</xdr:rowOff>
    </xdr:from>
    <xdr:to>
      <xdr:col>34</xdr:col>
      <xdr:colOff>105509</xdr:colOff>
      <xdr:row>31</xdr:row>
      <xdr:rowOff>9591</xdr:rowOff>
    </xdr:to>
    <xdr:sp macro="" textlink="">
      <xdr:nvSpPr>
        <xdr:cNvPr id="312" name="Oval 311">
          <a:extLst>
            <a:ext uri="{FF2B5EF4-FFF2-40B4-BE49-F238E27FC236}">
              <a16:creationId xmlns:a16="http://schemas.microsoft.com/office/drawing/2014/main" id="{00000000-0008-0000-0200-000038010000}"/>
            </a:ext>
          </a:extLst>
        </xdr:cNvPr>
        <xdr:cNvSpPr/>
      </xdr:nvSpPr>
      <xdr:spPr>
        <a:xfrm>
          <a:off x="2605722" y="4849090"/>
          <a:ext cx="441214" cy="446543"/>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34</xdr:col>
      <xdr:colOff>120431</xdr:colOff>
      <xdr:row>28</xdr:row>
      <xdr:rowOff>93783</xdr:rowOff>
    </xdr:from>
    <xdr:to>
      <xdr:col>36</xdr:col>
      <xdr:colOff>177980</xdr:colOff>
      <xdr:row>30</xdr:row>
      <xdr:rowOff>177976</xdr:rowOff>
    </xdr:to>
    <xdr:sp macro="" textlink="">
      <xdr:nvSpPr>
        <xdr:cNvPr id="313" name="Oval 312">
          <a:extLst>
            <a:ext uri="{FF2B5EF4-FFF2-40B4-BE49-F238E27FC236}">
              <a16:creationId xmlns:a16="http://schemas.microsoft.com/office/drawing/2014/main" id="{00000000-0008-0000-0200-000039010000}"/>
            </a:ext>
          </a:extLst>
        </xdr:cNvPr>
        <xdr:cNvSpPr/>
      </xdr:nvSpPr>
      <xdr:spPr>
        <a:xfrm>
          <a:off x="3061858" y="4836300"/>
          <a:ext cx="441213" cy="446543"/>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37</xdr:col>
      <xdr:colOff>38367</xdr:colOff>
      <xdr:row>28</xdr:row>
      <xdr:rowOff>59680</xdr:rowOff>
    </xdr:from>
    <xdr:to>
      <xdr:col>39</xdr:col>
      <xdr:colOff>95916</xdr:colOff>
      <xdr:row>30</xdr:row>
      <xdr:rowOff>143873</xdr:rowOff>
    </xdr:to>
    <xdr:sp macro="" textlink="">
      <xdr:nvSpPr>
        <xdr:cNvPr id="314" name="Oval 313">
          <a:extLst>
            <a:ext uri="{FF2B5EF4-FFF2-40B4-BE49-F238E27FC236}">
              <a16:creationId xmlns:a16="http://schemas.microsoft.com/office/drawing/2014/main" id="{00000000-0008-0000-0200-00003A010000}"/>
            </a:ext>
          </a:extLst>
        </xdr:cNvPr>
        <xdr:cNvSpPr/>
      </xdr:nvSpPr>
      <xdr:spPr>
        <a:xfrm>
          <a:off x="3555290" y="4802197"/>
          <a:ext cx="441213" cy="446543"/>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25</xdr:col>
      <xdr:colOff>184370</xdr:colOff>
      <xdr:row>30</xdr:row>
      <xdr:rowOff>99114</xdr:rowOff>
    </xdr:from>
    <xdr:to>
      <xdr:col>28</xdr:col>
      <xdr:colOff>50087</xdr:colOff>
      <xdr:row>33</xdr:row>
      <xdr:rowOff>2131</xdr:rowOff>
    </xdr:to>
    <xdr:sp macro="" textlink="">
      <xdr:nvSpPr>
        <xdr:cNvPr id="315" name="Oval 314">
          <a:extLst>
            <a:ext uri="{FF2B5EF4-FFF2-40B4-BE49-F238E27FC236}">
              <a16:creationId xmlns:a16="http://schemas.microsoft.com/office/drawing/2014/main" id="{00000000-0008-0000-0200-00003B010000}"/>
            </a:ext>
          </a:extLst>
        </xdr:cNvPr>
        <xdr:cNvSpPr/>
      </xdr:nvSpPr>
      <xdr:spPr>
        <a:xfrm>
          <a:off x="1399307" y="5203981"/>
          <a:ext cx="441214" cy="462528"/>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28</xdr:col>
      <xdr:colOff>93784</xdr:colOff>
      <xdr:row>30</xdr:row>
      <xdr:rowOff>125756</xdr:rowOff>
    </xdr:from>
    <xdr:to>
      <xdr:col>30</xdr:col>
      <xdr:colOff>151333</xdr:colOff>
      <xdr:row>33</xdr:row>
      <xdr:rowOff>28773</xdr:rowOff>
    </xdr:to>
    <xdr:sp macro="" textlink="">
      <xdr:nvSpPr>
        <xdr:cNvPr id="316" name="Oval 315">
          <a:extLst>
            <a:ext uri="{FF2B5EF4-FFF2-40B4-BE49-F238E27FC236}">
              <a16:creationId xmlns:a16="http://schemas.microsoft.com/office/drawing/2014/main" id="{00000000-0008-0000-0200-00003C010000}"/>
            </a:ext>
          </a:extLst>
        </xdr:cNvPr>
        <xdr:cNvSpPr/>
      </xdr:nvSpPr>
      <xdr:spPr>
        <a:xfrm>
          <a:off x="1884218" y="5230623"/>
          <a:ext cx="441213" cy="462528"/>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29</xdr:col>
      <xdr:colOff>144939</xdr:colOff>
      <xdr:row>32</xdr:row>
      <xdr:rowOff>166252</xdr:rowOff>
    </xdr:from>
    <xdr:to>
      <xdr:col>32</xdr:col>
      <xdr:colOff>10655</xdr:colOff>
      <xdr:row>35</xdr:row>
      <xdr:rowOff>69269</xdr:rowOff>
    </xdr:to>
    <xdr:sp macro="" textlink="">
      <xdr:nvSpPr>
        <xdr:cNvPr id="317" name="Oval 316">
          <a:extLst>
            <a:ext uri="{FF2B5EF4-FFF2-40B4-BE49-F238E27FC236}">
              <a16:creationId xmlns:a16="http://schemas.microsoft.com/office/drawing/2014/main" id="{00000000-0008-0000-0200-00003D010000}"/>
            </a:ext>
          </a:extLst>
        </xdr:cNvPr>
        <xdr:cNvSpPr/>
      </xdr:nvSpPr>
      <xdr:spPr>
        <a:xfrm>
          <a:off x="2127205" y="5633469"/>
          <a:ext cx="441212" cy="462527"/>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29</xdr:col>
      <xdr:colOff>169451</xdr:colOff>
      <xdr:row>28</xdr:row>
      <xdr:rowOff>73533</xdr:rowOff>
    </xdr:from>
    <xdr:to>
      <xdr:col>32</xdr:col>
      <xdr:colOff>35167</xdr:colOff>
      <xdr:row>30</xdr:row>
      <xdr:rowOff>157726</xdr:rowOff>
    </xdr:to>
    <xdr:sp macro="" textlink="">
      <xdr:nvSpPr>
        <xdr:cNvPr id="318" name="Oval 317">
          <a:extLst>
            <a:ext uri="{FF2B5EF4-FFF2-40B4-BE49-F238E27FC236}">
              <a16:creationId xmlns:a16="http://schemas.microsoft.com/office/drawing/2014/main" id="{00000000-0008-0000-0200-00003E010000}"/>
            </a:ext>
          </a:extLst>
        </xdr:cNvPr>
        <xdr:cNvSpPr/>
      </xdr:nvSpPr>
      <xdr:spPr>
        <a:xfrm>
          <a:off x="2151717" y="4816050"/>
          <a:ext cx="441212" cy="446543"/>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36</xdr:col>
      <xdr:colOff>2132</xdr:colOff>
      <xdr:row>30</xdr:row>
      <xdr:rowOff>87391</xdr:rowOff>
    </xdr:from>
    <xdr:to>
      <xdr:col>38</xdr:col>
      <xdr:colOff>59680</xdr:colOff>
      <xdr:row>32</xdr:row>
      <xdr:rowOff>171583</xdr:rowOff>
    </xdr:to>
    <xdr:sp macro="" textlink="">
      <xdr:nvSpPr>
        <xdr:cNvPr id="319" name="Oval 318">
          <a:extLst>
            <a:ext uri="{FF2B5EF4-FFF2-40B4-BE49-F238E27FC236}">
              <a16:creationId xmlns:a16="http://schemas.microsoft.com/office/drawing/2014/main" id="{00000000-0008-0000-0200-00003F010000}"/>
            </a:ext>
          </a:extLst>
        </xdr:cNvPr>
        <xdr:cNvSpPr/>
      </xdr:nvSpPr>
      <xdr:spPr>
        <a:xfrm>
          <a:off x="3327223" y="5192258"/>
          <a:ext cx="441212" cy="446542"/>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38</xdr:col>
      <xdr:colOff>63943</xdr:colOff>
      <xdr:row>30</xdr:row>
      <xdr:rowOff>149202</xdr:rowOff>
    </xdr:from>
    <xdr:to>
      <xdr:col>40</xdr:col>
      <xdr:colOff>121492</xdr:colOff>
      <xdr:row>33</xdr:row>
      <xdr:rowOff>52219</xdr:rowOff>
    </xdr:to>
    <xdr:sp macro="" textlink="">
      <xdr:nvSpPr>
        <xdr:cNvPr id="320" name="Oval 319">
          <a:extLst>
            <a:ext uri="{FF2B5EF4-FFF2-40B4-BE49-F238E27FC236}">
              <a16:creationId xmlns:a16="http://schemas.microsoft.com/office/drawing/2014/main" id="{00000000-0008-0000-0200-000040010000}"/>
            </a:ext>
          </a:extLst>
        </xdr:cNvPr>
        <xdr:cNvSpPr/>
      </xdr:nvSpPr>
      <xdr:spPr>
        <a:xfrm>
          <a:off x="3772698" y="5254069"/>
          <a:ext cx="441214" cy="462528"/>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39</xdr:col>
      <xdr:colOff>93785</xdr:colOff>
      <xdr:row>28</xdr:row>
      <xdr:rowOff>120426</xdr:rowOff>
    </xdr:from>
    <xdr:to>
      <xdr:col>41</xdr:col>
      <xdr:colOff>151334</xdr:colOff>
      <xdr:row>31</xdr:row>
      <xdr:rowOff>23444</xdr:rowOff>
    </xdr:to>
    <xdr:sp macro="" textlink="">
      <xdr:nvSpPr>
        <xdr:cNvPr id="321" name="Oval 320">
          <a:extLst>
            <a:ext uri="{FF2B5EF4-FFF2-40B4-BE49-F238E27FC236}">
              <a16:creationId xmlns:a16="http://schemas.microsoft.com/office/drawing/2014/main" id="{00000000-0008-0000-0200-000041010000}"/>
            </a:ext>
          </a:extLst>
        </xdr:cNvPr>
        <xdr:cNvSpPr/>
      </xdr:nvSpPr>
      <xdr:spPr>
        <a:xfrm>
          <a:off x="3994372" y="4862943"/>
          <a:ext cx="441214" cy="446543"/>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25</xdr:col>
      <xdr:colOff>17052</xdr:colOff>
      <xdr:row>32</xdr:row>
      <xdr:rowOff>155597</xdr:rowOff>
    </xdr:from>
    <xdr:to>
      <xdr:col>27</xdr:col>
      <xdr:colOff>74601</xdr:colOff>
      <xdr:row>35</xdr:row>
      <xdr:rowOff>58614</xdr:rowOff>
    </xdr:to>
    <xdr:sp macro="" textlink="">
      <xdr:nvSpPr>
        <xdr:cNvPr id="322" name="Oval 321">
          <a:extLst>
            <a:ext uri="{FF2B5EF4-FFF2-40B4-BE49-F238E27FC236}">
              <a16:creationId xmlns:a16="http://schemas.microsoft.com/office/drawing/2014/main" id="{00000000-0008-0000-0200-000042010000}"/>
            </a:ext>
          </a:extLst>
        </xdr:cNvPr>
        <xdr:cNvSpPr/>
      </xdr:nvSpPr>
      <xdr:spPr>
        <a:xfrm>
          <a:off x="1231989" y="5622814"/>
          <a:ext cx="441213" cy="462527"/>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32</xdr:col>
      <xdr:colOff>12788</xdr:colOff>
      <xdr:row>33</xdr:row>
      <xdr:rowOff>18118</xdr:rowOff>
    </xdr:from>
    <xdr:to>
      <xdr:col>34</xdr:col>
      <xdr:colOff>70337</xdr:colOff>
      <xdr:row>35</xdr:row>
      <xdr:rowOff>102310</xdr:rowOff>
    </xdr:to>
    <xdr:sp macro="" textlink="">
      <xdr:nvSpPr>
        <xdr:cNvPr id="324" name="Oval 323">
          <a:extLst>
            <a:ext uri="{FF2B5EF4-FFF2-40B4-BE49-F238E27FC236}">
              <a16:creationId xmlns:a16="http://schemas.microsoft.com/office/drawing/2014/main" id="{00000000-0008-0000-0200-000044010000}"/>
            </a:ext>
          </a:extLst>
        </xdr:cNvPr>
        <xdr:cNvSpPr/>
      </xdr:nvSpPr>
      <xdr:spPr>
        <a:xfrm>
          <a:off x="2570550" y="5682496"/>
          <a:ext cx="441214" cy="446541"/>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30</xdr:col>
      <xdr:colOff>181175</xdr:colOff>
      <xdr:row>30</xdr:row>
      <xdr:rowOff>122560</xdr:rowOff>
    </xdr:from>
    <xdr:to>
      <xdr:col>33</xdr:col>
      <xdr:colOff>46891</xdr:colOff>
      <xdr:row>33</xdr:row>
      <xdr:rowOff>25577</xdr:rowOff>
    </xdr:to>
    <xdr:sp macro="" textlink="">
      <xdr:nvSpPr>
        <xdr:cNvPr id="325" name="Oval 324">
          <a:extLst>
            <a:ext uri="{FF2B5EF4-FFF2-40B4-BE49-F238E27FC236}">
              <a16:creationId xmlns:a16="http://schemas.microsoft.com/office/drawing/2014/main" id="{00000000-0008-0000-0200-000045010000}"/>
            </a:ext>
          </a:extLst>
        </xdr:cNvPr>
        <xdr:cNvSpPr/>
      </xdr:nvSpPr>
      <xdr:spPr>
        <a:xfrm>
          <a:off x="2355273" y="5227427"/>
          <a:ext cx="441212" cy="462528"/>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34</xdr:col>
      <xdr:colOff>93785</xdr:colOff>
      <xdr:row>32</xdr:row>
      <xdr:rowOff>157727</xdr:rowOff>
    </xdr:from>
    <xdr:to>
      <xdr:col>36</xdr:col>
      <xdr:colOff>151334</xdr:colOff>
      <xdr:row>35</xdr:row>
      <xdr:rowOff>60744</xdr:rowOff>
    </xdr:to>
    <xdr:sp macro="" textlink="">
      <xdr:nvSpPr>
        <xdr:cNvPr id="326" name="Oval 325">
          <a:extLst>
            <a:ext uri="{FF2B5EF4-FFF2-40B4-BE49-F238E27FC236}">
              <a16:creationId xmlns:a16="http://schemas.microsoft.com/office/drawing/2014/main" id="{00000000-0008-0000-0200-000046010000}"/>
            </a:ext>
          </a:extLst>
        </xdr:cNvPr>
        <xdr:cNvSpPr/>
      </xdr:nvSpPr>
      <xdr:spPr>
        <a:xfrm>
          <a:off x="3035212" y="5624944"/>
          <a:ext cx="441213" cy="462527"/>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40</xdr:col>
      <xdr:colOff>123626</xdr:colOff>
      <xdr:row>30</xdr:row>
      <xdr:rowOff>144940</xdr:rowOff>
    </xdr:from>
    <xdr:to>
      <xdr:col>42</xdr:col>
      <xdr:colOff>181175</xdr:colOff>
      <xdr:row>33</xdr:row>
      <xdr:rowOff>47957</xdr:rowOff>
    </xdr:to>
    <xdr:sp macro="" textlink="">
      <xdr:nvSpPr>
        <xdr:cNvPr id="327" name="Oval 326">
          <a:extLst>
            <a:ext uri="{FF2B5EF4-FFF2-40B4-BE49-F238E27FC236}">
              <a16:creationId xmlns:a16="http://schemas.microsoft.com/office/drawing/2014/main" id="{00000000-0008-0000-0200-000047010000}"/>
            </a:ext>
          </a:extLst>
        </xdr:cNvPr>
        <xdr:cNvSpPr/>
      </xdr:nvSpPr>
      <xdr:spPr>
        <a:xfrm>
          <a:off x="4216046" y="5249807"/>
          <a:ext cx="441213" cy="462528"/>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35</xdr:col>
      <xdr:colOff>174780</xdr:colOff>
      <xdr:row>35</xdr:row>
      <xdr:rowOff>4264</xdr:rowOff>
    </xdr:from>
    <xdr:to>
      <xdr:col>38</xdr:col>
      <xdr:colOff>40496</xdr:colOff>
      <xdr:row>37</xdr:row>
      <xdr:rowOff>88457</xdr:rowOff>
    </xdr:to>
    <xdr:sp macro="" textlink="">
      <xdr:nvSpPr>
        <xdr:cNvPr id="328" name="Oval 327">
          <a:extLst>
            <a:ext uri="{FF2B5EF4-FFF2-40B4-BE49-F238E27FC236}">
              <a16:creationId xmlns:a16="http://schemas.microsoft.com/office/drawing/2014/main" id="{00000000-0008-0000-0200-000048010000}"/>
            </a:ext>
          </a:extLst>
        </xdr:cNvPr>
        <xdr:cNvSpPr/>
      </xdr:nvSpPr>
      <xdr:spPr>
        <a:xfrm>
          <a:off x="3308039" y="6030991"/>
          <a:ext cx="441212" cy="446543"/>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26</xdr:col>
      <xdr:colOff>23447</xdr:colOff>
      <xdr:row>35</xdr:row>
      <xdr:rowOff>12787</xdr:rowOff>
    </xdr:from>
    <xdr:to>
      <xdr:col>28</xdr:col>
      <xdr:colOff>80996</xdr:colOff>
      <xdr:row>37</xdr:row>
      <xdr:rowOff>96980</xdr:rowOff>
    </xdr:to>
    <xdr:sp macro="" textlink="">
      <xdr:nvSpPr>
        <xdr:cNvPr id="329" name="Oval 328">
          <a:extLst>
            <a:ext uri="{FF2B5EF4-FFF2-40B4-BE49-F238E27FC236}">
              <a16:creationId xmlns:a16="http://schemas.microsoft.com/office/drawing/2014/main" id="{00000000-0008-0000-0200-000049010000}"/>
            </a:ext>
          </a:extLst>
        </xdr:cNvPr>
        <xdr:cNvSpPr/>
      </xdr:nvSpPr>
      <xdr:spPr>
        <a:xfrm>
          <a:off x="1430216" y="6039514"/>
          <a:ext cx="441214" cy="446543"/>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28</xdr:col>
      <xdr:colOff>143875</xdr:colOff>
      <xdr:row>35</xdr:row>
      <xdr:rowOff>26642</xdr:rowOff>
    </xdr:from>
    <xdr:to>
      <xdr:col>31</xdr:col>
      <xdr:colOff>9591</xdr:colOff>
      <xdr:row>37</xdr:row>
      <xdr:rowOff>110835</xdr:rowOff>
    </xdr:to>
    <xdr:sp macro="" textlink="">
      <xdr:nvSpPr>
        <xdr:cNvPr id="330" name="Oval 329">
          <a:extLst>
            <a:ext uri="{FF2B5EF4-FFF2-40B4-BE49-F238E27FC236}">
              <a16:creationId xmlns:a16="http://schemas.microsoft.com/office/drawing/2014/main" id="{00000000-0008-0000-0200-00004A010000}"/>
            </a:ext>
          </a:extLst>
        </xdr:cNvPr>
        <xdr:cNvSpPr/>
      </xdr:nvSpPr>
      <xdr:spPr>
        <a:xfrm>
          <a:off x="1934309" y="6053369"/>
          <a:ext cx="441212" cy="446543"/>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32</xdr:col>
      <xdr:colOff>67142</xdr:colOff>
      <xdr:row>37</xdr:row>
      <xdr:rowOff>72470</xdr:rowOff>
    </xdr:from>
    <xdr:to>
      <xdr:col>34</xdr:col>
      <xdr:colOff>124691</xdr:colOff>
      <xdr:row>39</xdr:row>
      <xdr:rowOff>156662</xdr:rowOff>
    </xdr:to>
    <xdr:sp macro="" textlink="">
      <xdr:nvSpPr>
        <xdr:cNvPr id="331" name="Oval 330">
          <a:extLst>
            <a:ext uri="{FF2B5EF4-FFF2-40B4-BE49-F238E27FC236}">
              <a16:creationId xmlns:a16="http://schemas.microsoft.com/office/drawing/2014/main" id="{00000000-0008-0000-0200-00004B010000}"/>
            </a:ext>
          </a:extLst>
        </xdr:cNvPr>
        <xdr:cNvSpPr/>
      </xdr:nvSpPr>
      <xdr:spPr>
        <a:xfrm>
          <a:off x="2624904" y="6461547"/>
          <a:ext cx="441214" cy="446542"/>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33</xdr:col>
      <xdr:colOff>70339</xdr:colOff>
      <xdr:row>35</xdr:row>
      <xdr:rowOff>22378</xdr:rowOff>
    </xdr:from>
    <xdr:to>
      <xdr:col>35</xdr:col>
      <xdr:colOff>127888</xdr:colOff>
      <xdr:row>37</xdr:row>
      <xdr:rowOff>106571</xdr:rowOff>
    </xdr:to>
    <xdr:sp macro="" textlink="">
      <xdr:nvSpPr>
        <xdr:cNvPr id="332" name="Oval 331">
          <a:extLst>
            <a:ext uri="{FF2B5EF4-FFF2-40B4-BE49-F238E27FC236}">
              <a16:creationId xmlns:a16="http://schemas.microsoft.com/office/drawing/2014/main" id="{00000000-0008-0000-0200-00004C010000}"/>
            </a:ext>
          </a:extLst>
        </xdr:cNvPr>
        <xdr:cNvSpPr/>
      </xdr:nvSpPr>
      <xdr:spPr>
        <a:xfrm>
          <a:off x="2819933" y="6049105"/>
          <a:ext cx="441214" cy="446543"/>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36</xdr:col>
      <xdr:colOff>164124</xdr:colOff>
      <xdr:row>32</xdr:row>
      <xdr:rowOff>132149</xdr:rowOff>
    </xdr:from>
    <xdr:to>
      <xdr:col>39</xdr:col>
      <xdr:colOff>29840</xdr:colOff>
      <xdr:row>35</xdr:row>
      <xdr:rowOff>35166</xdr:rowOff>
    </xdr:to>
    <xdr:sp macro="" textlink="">
      <xdr:nvSpPr>
        <xdr:cNvPr id="333" name="Oval 332">
          <a:extLst>
            <a:ext uri="{FF2B5EF4-FFF2-40B4-BE49-F238E27FC236}">
              <a16:creationId xmlns:a16="http://schemas.microsoft.com/office/drawing/2014/main" id="{00000000-0008-0000-0200-00004D010000}"/>
            </a:ext>
          </a:extLst>
        </xdr:cNvPr>
        <xdr:cNvSpPr/>
      </xdr:nvSpPr>
      <xdr:spPr>
        <a:xfrm>
          <a:off x="3489215" y="5599366"/>
          <a:ext cx="441212" cy="462527"/>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24</xdr:col>
      <xdr:colOff>603205</xdr:colOff>
      <xdr:row>37</xdr:row>
      <xdr:rowOff>54353</xdr:rowOff>
    </xdr:from>
    <xdr:to>
      <xdr:col>27</xdr:col>
      <xdr:colOff>53285</xdr:colOff>
      <xdr:row>39</xdr:row>
      <xdr:rowOff>138545</xdr:rowOff>
    </xdr:to>
    <xdr:sp macro="" textlink="">
      <xdr:nvSpPr>
        <xdr:cNvPr id="334" name="Oval 333">
          <a:extLst>
            <a:ext uri="{FF2B5EF4-FFF2-40B4-BE49-F238E27FC236}">
              <a16:creationId xmlns:a16="http://schemas.microsoft.com/office/drawing/2014/main" id="{00000000-0008-0000-0200-00004E010000}"/>
            </a:ext>
          </a:extLst>
        </xdr:cNvPr>
        <xdr:cNvSpPr/>
      </xdr:nvSpPr>
      <xdr:spPr>
        <a:xfrm>
          <a:off x="1210674" y="6443430"/>
          <a:ext cx="441212" cy="446542"/>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27</xdr:col>
      <xdr:colOff>75667</xdr:colOff>
      <xdr:row>37</xdr:row>
      <xdr:rowOff>33036</xdr:rowOff>
    </xdr:from>
    <xdr:to>
      <xdr:col>29</xdr:col>
      <xdr:colOff>133216</xdr:colOff>
      <xdr:row>39</xdr:row>
      <xdr:rowOff>117228</xdr:rowOff>
    </xdr:to>
    <xdr:sp macro="" textlink="">
      <xdr:nvSpPr>
        <xdr:cNvPr id="335" name="Oval 334">
          <a:extLst>
            <a:ext uri="{FF2B5EF4-FFF2-40B4-BE49-F238E27FC236}">
              <a16:creationId xmlns:a16="http://schemas.microsoft.com/office/drawing/2014/main" id="{00000000-0008-0000-0200-00004F010000}"/>
            </a:ext>
          </a:extLst>
        </xdr:cNvPr>
        <xdr:cNvSpPr/>
      </xdr:nvSpPr>
      <xdr:spPr>
        <a:xfrm>
          <a:off x="1674268" y="6422113"/>
          <a:ext cx="441214" cy="446542"/>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38</xdr:col>
      <xdr:colOff>30908</xdr:colOff>
      <xdr:row>39</xdr:row>
      <xdr:rowOff>105505</xdr:rowOff>
    </xdr:from>
    <xdr:to>
      <xdr:col>40</xdr:col>
      <xdr:colOff>88457</xdr:colOff>
      <xdr:row>41</xdr:row>
      <xdr:rowOff>189697</xdr:rowOff>
    </xdr:to>
    <xdr:sp macro="" textlink="">
      <xdr:nvSpPr>
        <xdr:cNvPr id="336" name="Oval 335">
          <a:extLst>
            <a:ext uri="{FF2B5EF4-FFF2-40B4-BE49-F238E27FC236}">
              <a16:creationId xmlns:a16="http://schemas.microsoft.com/office/drawing/2014/main" id="{00000000-0008-0000-0200-000050010000}"/>
            </a:ext>
          </a:extLst>
        </xdr:cNvPr>
        <xdr:cNvSpPr/>
      </xdr:nvSpPr>
      <xdr:spPr>
        <a:xfrm>
          <a:off x="3739663" y="6856932"/>
          <a:ext cx="441214" cy="446541"/>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31</xdr:col>
      <xdr:colOff>7460</xdr:colOff>
      <xdr:row>35</xdr:row>
      <xdr:rowOff>44759</xdr:rowOff>
    </xdr:from>
    <xdr:to>
      <xdr:col>33</xdr:col>
      <xdr:colOff>65009</xdr:colOff>
      <xdr:row>37</xdr:row>
      <xdr:rowOff>128952</xdr:rowOff>
    </xdr:to>
    <xdr:sp macro="" textlink="">
      <xdr:nvSpPr>
        <xdr:cNvPr id="337" name="Oval 336">
          <a:extLst>
            <a:ext uri="{FF2B5EF4-FFF2-40B4-BE49-F238E27FC236}">
              <a16:creationId xmlns:a16="http://schemas.microsoft.com/office/drawing/2014/main" id="{00000000-0008-0000-0200-000051010000}"/>
            </a:ext>
          </a:extLst>
        </xdr:cNvPr>
        <xdr:cNvSpPr/>
      </xdr:nvSpPr>
      <xdr:spPr>
        <a:xfrm>
          <a:off x="2373390" y="6071486"/>
          <a:ext cx="441213" cy="446543"/>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38</xdr:col>
      <xdr:colOff>45826</xdr:colOff>
      <xdr:row>35</xdr:row>
      <xdr:rowOff>29839</xdr:rowOff>
    </xdr:from>
    <xdr:to>
      <xdr:col>40</xdr:col>
      <xdr:colOff>103375</xdr:colOff>
      <xdr:row>37</xdr:row>
      <xdr:rowOff>114032</xdr:rowOff>
    </xdr:to>
    <xdr:sp macro="" textlink="">
      <xdr:nvSpPr>
        <xdr:cNvPr id="339" name="Oval 338">
          <a:extLst>
            <a:ext uri="{FF2B5EF4-FFF2-40B4-BE49-F238E27FC236}">
              <a16:creationId xmlns:a16="http://schemas.microsoft.com/office/drawing/2014/main" id="{00000000-0008-0000-0200-000053010000}"/>
            </a:ext>
          </a:extLst>
        </xdr:cNvPr>
        <xdr:cNvSpPr/>
      </xdr:nvSpPr>
      <xdr:spPr>
        <a:xfrm>
          <a:off x="3754581" y="6056566"/>
          <a:ext cx="441214" cy="446543"/>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39</xdr:col>
      <xdr:colOff>80996</xdr:colOff>
      <xdr:row>33</xdr:row>
      <xdr:rowOff>1064</xdr:rowOff>
    </xdr:from>
    <xdr:to>
      <xdr:col>41</xdr:col>
      <xdr:colOff>138545</xdr:colOff>
      <xdr:row>35</xdr:row>
      <xdr:rowOff>85256</xdr:rowOff>
    </xdr:to>
    <xdr:sp macro="" textlink="">
      <xdr:nvSpPr>
        <xdr:cNvPr id="340" name="Oval 339">
          <a:extLst>
            <a:ext uri="{FF2B5EF4-FFF2-40B4-BE49-F238E27FC236}">
              <a16:creationId xmlns:a16="http://schemas.microsoft.com/office/drawing/2014/main" id="{00000000-0008-0000-0200-000054010000}"/>
            </a:ext>
          </a:extLst>
        </xdr:cNvPr>
        <xdr:cNvSpPr/>
      </xdr:nvSpPr>
      <xdr:spPr>
        <a:xfrm>
          <a:off x="3981583" y="5665442"/>
          <a:ext cx="441214" cy="446541"/>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26</xdr:col>
      <xdr:colOff>30906</xdr:colOff>
      <xdr:row>39</xdr:row>
      <xdr:rowOff>78861</xdr:rowOff>
    </xdr:from>
    <xdr:to>
      <xdr:col>28</xdr:col>
      <xdr:colOff>88455</xdr:colOff>
      <xdr:row>41</xdr:row>
      <xdr:rowOff>163053</xdr:rowOff>
    </xdr:to>
    <xdr:sp macro="" textlink="">
      <xdr:nvSpPr>
        <xdr:cNvPr id="341" name="Oval 340">
          <a:extLst>
            <a:ext uri="{FF2B5EF4-FFF2-40B4-BE49-F238E27FC236}">
              <a16:creationId xmlns:a16="http://schemas.microsoft.com/office/drawing/2014/main" id="{00000000-0008-0000-0200-000055010000}"/>
            </a:ext>
          </a:extLst>
        </xdr:cNvPr>
        <xdr:cNvSpPr/>
      </xdr:nvSpPr>
      <xdr:spPr>
        <a:xfrm>
          <a:off x="1437675" y="6830288"/>
          <a:ext cx="441214" cy="446541"/>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31</xdr:col>
      <xdr:colOff>12788</xdr:colOff>
      <xdr:row>39</xdr:row>
      <xdr:rowOff>98043</xdr:rowOff>
    </xdr:from>
    <xdr:to>
      <xdr:col>33</xdr:col>
      <xdr:colOff>70337</xdr:colOff>
      <xdr:row>41</xdr:row>
      <xdr:rowOff>182235</xdr:rowOff>
    </xdr:to>
    <xdr:sp macro="" textlink="">
      <xdr:nvSpPr>
        <xdr:cNvPr id="342" name="Oval 341">
          <a:extLst>
            <a:ext uri="{FF2B5EF4-FFF2-40B4-BE49-F238E27FC236}">
              <a16:creationId xmlns:a16="http://schemas.microsoft.com/office/drawing/2014/main" id="{00000000-0008-0000-0200-000056010000}"/>
            </a:ext>
          </a:extLst>
        </xdr:cNvPr>
        <xdr:cNvSpPr/>
      </xdr:nvSpPr>
      <xdr:spPr>
        <a:xfrm>
          <a:off x="2378718" y="6849470"/>
          <a:ext cx="441213" cy="446541"/>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35</xdr:col>
      <xdr:colOff>138547</xdr:colOff>
      <xdr:row>39</xdr:row>
      <xdr:rowOff>106572</xdr:rowOff>
    </xdr:from>
    <xdr:to>
      <xdr:col>38</xdr:col>
      <xdr:colOff>4263</xdr:colOff>
      <xdr:row>41</xdr:row>
      <xdr:rowOff>190764</xdr:rowOff>
    </xdr:to>
    <xdr:sp macro="" textlink="">
      <xdr:nvSpPr>
        <xdr:cNvPr id="343" name="Oval 342">
          <a:extLst>
            <a:ext uri="{FF2B5EF4-FFF2-40B4-BE49-F238E27FC236}">
              <a16:creationId xmlns:a16="http://schemas.microsoft.com/office/drawing/2014/main" id="{00000000-0008-0000-0200-000057010000}"/>
            </a:ext>
          </a:extLst>
        </xdr:cNvPr>
        <xdr:cNvSpPr/>
      </xdr:nvSpPr>
      <xdr:spPr>
        <a:xfrm>
          <a:off x="3271806" y="6857999"/>
          <a:ext cx="441212" cy="446541"/>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29</xdr:col>
      <xdr:colOff>157729</xdr:colOff>
      <xdr:row>37</xdr:row>
      <xdr:rowOff>67140</xdr:rowOff>
    </xdr:from>
    <xdr:to>
      <xdr:col>32</xdr:col>
      <xdr:colOff>23445</xdr:colOff>
      <xdr:row>39</xdr:row>
      <xdr:rowOff>151332</xdr:rowOff>
    </xdr:to>
    <xdr:sp macro="" textlink="">
      <xdr:nvSpPr>
        <xdr:cNvPr id="344" name="Oval 343">
          <a:extLst>
            <a:ext uri="{FF2B5EF4-FFF2-40B4-BE49-F238E27FC236}">
              <a16:creationId xmlns:a16="http://schemas.microsoft.com/office/drawing/2014/main" id="{00000000-0008-0000-0200-000058010000}"/>
            </a:ext>
          </a:extLst>
        </xdr:cNvPr>
        <xdr:cNvSpPr/>
      </xdr:nvSpPr>
      <xdr:spPr>
        <a:xfrm>
          <a:off x="2139995" y="6456217"/>
          <a:ext cx="441212" cy="446542"/>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39</xdr:col>
      <xdr:colOff>75667</xdr:colOff>
      <xdr:row>37</xdr:row>
      <xdr:rowOff>70338</xdr:rowOff>
    </xdr:from>
    <xdr:to>
      <xdr:col>41</xdr:col>
      <xdr:colOff>133216</xdr:colOff>
      <xdr:row>39</xdr:row>
      <xdr:rowOff>154530</xdr:rowOff>
    </xdr:to>
    <xdr:sp macro="" textlink="">
      <xdr:nvSpPr>
        <xdr:cNvPr id="345" name="Oval 344">
          <a:extLst>
            <a:ext uri="{FF2B5EF4-FFF2-40B4-BE49-F238E27FC236}">
              <a16:creationId xmlns:a16="http://schemas.microsoft.com/office/drawing/2014/main" id="{00000000-0008-0000-0200-000059010000}"/>
            </a:ext>
          </a:extLst>
        </xdr:cNvPr>
        <xdr:cNvSpPr/>
      </xdr:nvSpPr>
      <xdr:spPr>
        <a:xfrm>
          <a:off x="3976254" y="6459415"/>
          <a:ext cx="441214" cy="446542"/>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40</xdr:col>
      <xdr:colOff>132151</xdr:colOff>
      <xdr:row>39</xdr:row>
      <xdr:rowOff>110835</xdr:rowOff>
    </xdr:from>
    <xdr:to>
      <xdr:col>42</xdr:col>
      <xdr:colOff>189700</xdr:colOff>
      <xdr:row>42</xdr:row>
      <xdr:rowOff>3195</xdr:rowOff>
    </xdr:to>
    <xdr:sp macro="" textlink="">
      <xdr:nvSpPr>
        <xdr:cNvPr id="346" name="Oval 345">
          <a:extLst>
            <a:ext uri="{FF2B5EF4-FFF2-40B4-BE49-F238E27FC236}">
              <a16:creationId xmlns:a16="http://schemas.microsoft.com/office/drawing/2014/main" id="{00000000-0008-0000-0200-00005A010000}"/>
            </a:ext>
          </a:extLst>
        </xdr:cNvPr>
        <xdr:cNvSpPr/>
      </xdr:nvSpPr>
      <xdr:spPr>
        <a:xfrm>
          <a:off x="4224571" y="6862262"/>
          <a:ext cx="441213" cy="446541"/>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40</xdr:col>
      <xdr:colOff>114035</xdr:colOff>
      <xdr:row>35</xdr:row>
      <xdr:rowOff>34102</xdr:rowOff>
    </xdr:from>
    <xdr:to>
      <xdr:col>42</xdr:col>
      <xdr:colOff>171584</xdr:colOff>
      <xdr:row>37</xdr:row>
      <xdr:rowOff>118295</xdr:rowOff>
    </xdr:to>
    <xdr:sp macro="" textlink="">
      <xdr:nvSpPr>
        <xdr:cNvPr id="347" name="Oval 346">
          <a:extLst>
            <a:ext uri="{FF2B5EF4-FFF2-40B4-BE49-F238E27FC236}">
              <a16:creationId xmlns:a16="http://schemas.microsoft.com/office/drawing/2014/main" id="{00000000-0008-0000-0200-00005B010000}"/>
            </a:ext>
          </a:extLst>
        </xdr:cNvPr>
        <xdr:cNvSpPr/>
      </xdr:nvSpPr>
      <xdr:spPr>
        <a:xfrm>
          <a:off x="4206455" y="6060829"/>
          <a:ext cx="441213" cy="446543"/>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33</xdr:col>
      <xdr:colOff>58615</xdr:colOff>
      <xdr:row>39</xdr:row>
      <xdr:rowOff>117230</xdr:rowOff>
    </xdr:from>
    <xdr:to>
      <xdr:col>35</xdr:col>
      <xdr:colOff>116164</xdr:colOff>
      <xdr:row>42</xdr:row>
      <xdr:rowOff>9590</xdr:rowOff>
    </xdr:to>
    <xdr:sp macro="" textlink="">
      <xdr:nvSpPr>
        <xdr:cNvPr id="348" name="Oval 347">
          <a:extLst>
            <a:ext uri="{FF2B5EF4-FFF2-40B4-BE49-F238E27FC236}">
              <a16:creationId xmlns:a16="http://schemas.microsoft.com/office/drawing/2014/main" id="{00000000-0008-0000-0200-00005C010000}"/>
            </a:ext>
          </a:extLst>
        </xdr:cNvPr>
        <xdr:cNvSpPr/>
      </xdr:nvSpPr>
      <xdr:spPr>
        <a:xfrm>
          <a:off x="2808209" y="6868657"/>
          <a:ext cx="441214" cy="446541"/>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28</xdr:col>
      <xdr:colOff>109770</xdr:colOff>
      <xdr:row>39</xdr:row>
      <xdr:rowOff>99112</xdr:rowOff>
    </xdr:from>
    <xdr:to>
      <xdr:col>30</xdr:col>
      <xdr:colOff>167319</xdr:colOff>
      <xdr:row>41</xdr:row>
      <xdr:rowOff>183304</xdr:rowOff>
    </xdr:to>
    <xdr:sp macro="" textlink="">
      <xdr:nvSpPr>
        <xdr:cNvPr id="349" name="Oval 348">
          <a:extLst>
            <a:ext uri="{FF2B5EF4-FFF2-40B4-BE49-F238E27FC236}">
              <a16:creationId xmlns:a16="http://schemas.microsoft.com/office/drawing/2014/main" id="{00000000-0008-0000-0200-00005D010000}"/>
            </a:ext>
          </a:extLst>
        </xdr:cNvPr>
        <xdr:cNvSpPr/>
      </xdr:nvSpPr>
      <xdr:spPr>
        <a:xfrm>
          <a:off x="1900204" y="6850539"/>
          <a:ext cx="441213" cy="446541"/>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607468</xdr:colOff>
      <xdr:row>45</xdr:row>
      <xdr:rowOff>10657</xdr:rowOff>
    </xdr:from>
    <xdr:to>
      <xdr:col>5</xdr:col>
      <xdr:colOff>57548</xdr:colOff>
      <xdr:row>47</xdr:row>
      <xdr:rowOff>94850</xdr:rowOff>
    </xdr:to>
    <xdr:sp macro="" textlink="">
      <xdr:nvSpPr>
        <xdr:cNvPr id="354" name="Oval 353">
          <a:extLst>
            <a:ext uri="{FF2B5EF4-FFF2-40B4-BE49-F238E27FC236}">
              <a16:creationId xmlns:a16="http://schemas.microsoft.com/office/drawing/2014/main" id="{00000000-0008-0000-0200-000062010000}"/>
            </a:ext>
          </a:extLst>
        </xdr:cNvPr>
        <xdr:cNvSpPr/>
      </xdr:nvSpPr>
      <xdr:spPr>
        <a:xfrm>
          <a:off x="1219377" y="4109293"/>
          <a:ext cx="454535" cy="453648"/>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69273</xdr:colOff>
      <xdr:row>44</xdr:row>
      <xdr:rowOff>186503</xdr:rowOff>
    </xdr:from>
    <xdr:to>
      <xdr:col>7</xdr:col>
      <xdr:colOff>126822</xdr:colOff>
      <xdr:row>47</xdr:row>
      <xdr:rowOff>78863</xdr:rowOff>
    </xdr:to>
    <xdr:sp macro="" textlink="">
      <xdr:nvSpPr>
        <xdr:cNvPr id="355" name="Oval 354">
          <a:extLst>
            <a:ext uri="{FF2B5EF4-FFF2-40B4-BE49-F238E27FC236}">
              <a16:creationId xmlns:a16="http://schemas.microsoft.com/office/drawing/2014/main" id="{00000000-0008-0000-0200-000063010000}"/>
            </a:ext>
          </a:extLst>
        </xdr:cNvPr>
        <xdr:cNvSpPr/>
      </xdr:nvSpPr>
      <xdr:spPr>
        <a:xfrm>
          <a:off x="1685637" y="4088867"/>
          <a:ext cx="450094" cy="458087"/>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152401</xdr:colOff>
      <xdr:row>45</xdr:row>
      <xdr:rowOff>3195</xdr:rowOff>
    </xdr:from>
    <xdr:to>
      <xdr:col>10</xdr:col>
      <xdr:colOff>18117</xdr:colOff>
      <xdr:row>47</xdr:row>
      <xdr:rowOff>87388</xdr:rowOff>
    </xdr:to>
    <xdr:sp macro="" textlink="">
      <xdr:nvSpPr>
        <xdr:cNvPr id="356" name="Oval 355">
          <a:extLst>
            <a:ext uri="{FF2B5EF4-FFF2-40B4-BE49-F238E27FC236}">
              <a16:creationId xmlns:a16="http://schemas.microsoft.com/office/drawing/2014/main" id="{00000000-0008-0000-0200-000064010000}"/>
            </a:ext>
          </a:extLst>
        </xdr:cNvPr>
        <xdr:cNvSpPr/>
      </xdr:nvSpPr>
      <xdr:spPr>
        <a:xfrm>
          <a:off x="2161310" y="4101831"/>
          <a:ext cx="454534" cy="453648"/>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10</xdr:col>
      <xdr:colOff>70338</xdr:colOff>
      <xdr:row>44</xdr:row>
      <xdr:rowOff>187568</xdr:rowOff>
    </xdr:from>
    <xdr:to>
      <xdr:col>12</xdr:col>
      <xdr:colOff>127887</xdr:colOff>
      <xdr:row>47</xdr:row>
      <xdr:rowOff>79928</xdr:rowOff>
    </xdr:to>
    <xdr:sp macro="" textlink="">
      <xdr:nvSpPr>
        <xdr:cNvPr id="357" name="Oval 356">
          <a:extLst>
            <a:ext uri="{FF2B5EF4-FFF2-40B4-BE49-F238E27FC236}">
              <a16:creationId xmlns:a16="http://schemas.microsoft.com/office/drawing/2014/main" id="{00000000-0008-0000-0200-000065010000}"/>
            </a:ext>
          </a:extLst>
        </xdr:cNvPr>
        <xdr:cNvSpPr/>
      </xdr:nvSpPr>
      <xdr:spPr>
        <a:xfrm>
          <a:off x="2668065" y="4089932"/>
          <a:ext cx="450095" cy="458087"/>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12</xdr:col>
      <xdr:colOff>142810</xdr:colOff>
      <xdr:row>44</xdr:row>
      <xdr:rowOff>180108</xdr:rowOff>
    </xdr:from>
    <xdr:to>
      <xdr:col>15</xdr:col>
      <xdr:colOff>8526</xdr:colOff>
      <xdr:row>47</xdr:row>
      <xdr:rowOff>72468</xdr:rowOff>
    </xdr:to>
    <xdr:sp macro="" textlink="">
      <xdr:nvSpPr>
        <xdr:cNvPr id="358" name="Oval 357">
          <a:extLst>
            <a:ext uri="{FF2B5EF4-FFF2-40B4-BE49-F238E27FC236}">
              <a16:creationId xmlns:a16="http://schemas.microsoft.com/office/drawing/2014/main" id="{00000000-0008-0000-0200-000066010000}"/>
            </a:ext>
          </a:extLst>
        </xdr:cNvPr>
        <xdr:cNvSpPr/>
      </xdr:nvSpPr>
      <xdr:spPr>
        <a:xfrm>
          <a:off x="3133083" y="4082472"/>
          <a:ext cx="454534" cy="458087"/>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15</xdr:col>
      <xdr:colOff>28775</xdr:colOff>
      <xdr:row>45</xdr:row>
      <xdr:rowOff>7458</xdr:rowOff>
    </xdr:from>
    <xdr:to>
      <xdr:col>17</xdr:col>
      <xdr:colOff>86324</xdr:colOff>
      <xdr:row>47</xdr:row>
      <xdr:rowOff>91651</xdr:rowOff>
    </xdr:to>
    <xdr:sp macro="" textlink="">
      <xdr:nvSpPr>
        <xdr:cNvPr id="359" name="Oval 358">
          <a:extLst>
            <a:ext uri="{FF2B5EF4-FFF2-40B4-BE49-F238E27FC236}">
              <a16:creationId xmlns:a16="http://schemas.microsoft.com/office/drawing/2014/main" id="{00000000-0008-0000-0200-000067010000}"/>
            </a:ext>
          </a:extLst>
        </xdr:cNvPr>
        <xdr:cNvSpPr/>
      </xdr:nvSpPr>
      <xdr:spPr>
        <a:xfrm>
          <a:off x="3607866" y="4106094"/>
          <a:ext cx="450094" cy="453648"/>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18</xdr:col>
      <xdr:colOff>2</xdr:colOff>
      <xdr:row>45</xdr:row>
      <xdr:rowOff>5327</xdr:rowOff>
    </xdr:from>
    <xdr:to>
      <xdr:col>20</xdr:col>
      <xdr:colOff>57551</xdr:colOff>
      <xdr:row>47</xdr:row>
      <xdr:rowOff>89520</xdr:rowOff>
    </xdr:to>
    <xdr:sp macro="" textlink="">
      <xdr:nvSpPr>
        <xdr:cNvPr id="360" name="Oval 359">
          <a:extLst>
            <a:ext uri="{FF2B5EF4-FFF2-40B4-BE49-F238E27FC236}">
              <a16:creationId xmlns:a16="http://schemas.microsoft.com/office/drawing/2014/main" id="{00000000-0008-0000-0200-000068010000}"/>
            </a:ext>
          </a:extLst>
        </xdr:cNvPr>
        <xdr:cNvSpPr/>
      </xdr:nvSpPr>
      <xdr:spPr>
        <a:xfrm>
          <a:off x="4167911" y="4103963"/>
          <a:ext cx="450095" cy="453648"/>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45827</xdr:colOff>
      <xdr:row>47</xdr:row>
      <xdr:rowOff>29840</xdr:rowOff>
    </xdr:from>
    <xdr:to>
      <xdr:col>6</xdr:col>
      <xdr:colOff>103376</xdr:colOff>
      <xdr:row>49</xdr:row>
      <xdr:rowOff>114032</xdr:rowOff>
    </xdr:to>
    <xdr:sp macro="" textlink="">
      <xdr:nvSpPr>
        <xdr:cNvPr id="361" name="Oval 360">
          <a:extLst>
            <a:ext uri="{FF2B5EF4-FFF2-40B4-BE49-F238E27FC236}">
              <a16:creationId xmlns:a16="http://schemas.microsoft.com/office/drawing/2014/main" id="{00000000-0008-0000-0200-000069010000}"/>
            </a:ext>
          </a:extLst>
        </xdr:cNvPr>
        <xdr:cNvSpPr/>
      </xdr:nvSpPr>
      <xdr:spPr>
        <a:xfrm>
          <a:off x="1465918" y="4497931"/>
          <a:ext cx="450094" cy="453646"/>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86324</xdr:colOff>
      <xdr:row>47</xdr:row>
      <xdr:rowOff>49023</xdr:rowOff>
    </xdr:from>
    <xdr:to>
      <xdr:col>13</xdr:col>
      <xdr:colOff>143873</xdr:colOff>
      <xdr:row>49</xdr:row>
      <xdr:rowOff>133215</xdr:rowOff>
    </xdr:to>
    <xdr:sp macro="" textlink="">
      <xdr:nvSpPr>
        <xdr:cNvPr id="362" name="Oval 361">
          <a:extLst>
            <a:ext uri="{FF2B5EF4-FFF2-40B4-BE49-F238E27FC236}">
              <a16:creationId xmlns:a16="http://schemas.microsoft.com/office/drawing/2014/main" id="{00000000-0008-0000-0200-00006A010000}"/>
            </a:ext>
          </a:extLst>
        </xdr:cNvPr>
        <xdr:cNvSpPr/>
      </xdr:nvSpPr>
      <xdr:spPr>
        <a:xfrm>
          <a:off x="2880324" y="4517114"/>
          <a:ext cx="450094" cy="453646"/>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4264</xdr:colOff>
      <xdr:row>47</xdr:row>
      <xdr:rowOff>20249</xdr:rowOff>
    </xdr:from>
    <xdr:to>
      <xdr:col>11</xdr:col>
      <xdr:colOff>61813</xdr:colOff>
      <xdr:row>49</xdr:row>
      <xdr:rowOff>104441</xdr:rowOff>
    </xdr:to>
    <xdr:sp macro="" textlink="">
      <xdr:nvSpPr>
        <xdr:cNvPr id="363" name="Oval 362">
          <a:extLst>
            <a:ext uri="{FF2B5EF4-FFF2-40B4-BE49-F238E27FC236}">
              <a16:creationId xmlns:a16="http://schemas.microsoft.com/office/drawing/2014/main" id="{00000000-0008-0000-0200-00006B010000}"/>
            </a:ext>
          </a:extLst>
        </xdr:cNvPr>
        <xdr:cNvSpPr/>
      </xdr:nvSpPr>
      <xdr:spPr>
        <a:xfrm>
          <a:off x="2405719" y="4488340"/>
          <a:ext cx="450094" cy="453646"/>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66076</xdr:colOff>
      <xdr:row>51</xdr:row>
      <xdr:rowOff>140677</xdr:rowOff>
    </xdr:from>
    <xdr:to>
      <xdr:col>13</xdr:col>
      <xdr:colOff>123625</xdr:colOff>
      <xdr:row>54</xdr:row>
      <xdr:rowOff>43694</xdr:rowOff>
    </xdr:to>
    <xdr:sp macro="" textlink="">
      <xdr:nvSpPr>
        <xdr:cNvPr id="364" name="Oval 363">
          <a:extLst>
            <a:ext uri="{FF2B5EF4-FFF2-40B4-BE49-F238E27FC236}">
              <a16:creationId xmlns:a16="http://schemas.microsoft.com/office/drawing/2014/main" id="{00000000-0008-0000-0200-00006C010000}"/>
            </a:ext>
          </a:extLst>
        </xdr:cNvPr>
        <xdr:cNvSpPr/>
      </xdr:nvSpPr>
      <xdr:spPr>
        <a:xfrm>
          <a:off x="2860076" y="5347677"/>
          <a:ext cx="450094" cy="468744"/>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13</xdr:col>
      <xdr:colOff>165190</xdr:colOff>
      <xdr:row>47</xdr:row>
      <xdr:rowOff>47959</xdr:rowOff>
    </xdr:from>
    <xdr:to>
      <xdr:col>16</xdr:col>
      <xdr:colOff>30906</xdr:colOff>
      <xdr:row>49</xdr:row>
      <xdr:rowOff>132151</xdr:rowOff>
    </xdr:to>
    <xdr:sp macro="" textlink="">
      <xdr:nvSpPr>
        <xdr:cNvPr id="365" name="Oval 364">
          <a:extLst>
            <a:ext uri="{FF2B5EF4-FFF2-40B4-BE49-F238E27FC236}">
              <a16:creationId xmlns:a16="http://schemas.microsoft.com/office/drawing/2014/main" id="{00000000-0008-0000-0200-00006D010000}"/>
            </a:ext>
          </a:extLst>
        </xdr:cNvPr>
        <xdr:cNvSpPr/>
      </xdr:nvSpPr>
      <xdr:spPr>
        <a:xfrm>
          <a:off x="3351735" y="4516050"/>
          <a:ext cx="454535" cy="453646"/>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16</xdr:col>
      <xdr:colOff>67141</xdr:colOff>
      <xdr:row>47</xdr:row>
      <xdr:rowOff>29841</xdr:rowOff>
    </xdr:from>
    <xdr:to>
      <xdr:col>18</xdr:col>
      <xdr:colOff>124690</xdr:colOff>
      <xdr:row>49</xdr:row>
      <xdr:rowOff>114033</xdr:rowOff>
    </xdr:to>
    <xdr:sp macro="" textlink="">
      <xdr:nvSpPr>
        <xdr:cNvPr id="366" name="Oval 365">
          <a:extLst>
            <a:ext uri="{FF2B5EF4-FFF2-40B4-BE49-F238E27FC236}">
              <a16:creationId xmlns:a16="http://schemas.microsoft.com/office/drawing/2014/main" id="{00000000-0008-0000-0200-00006E010000}"/>
            </a:ext>
          </a:extLst>
        </xdr:cNvPr>
        <xdr:cNvSpPr/>
      </xdr:nvSpPr>
      <xdr:spPr>
        <a:xfrm>
          <a:off x="3842505" y="4497932"/>
          <a:ext cx="450094" cy="453646"/>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18</xdr:col>
      <xdr:colOff>118298</xdr:colOff>
      <xdr:row>47</xdr:row>
      <xdr:rowOff>80996</xdr:rowOff>
    </xdr:from>
    <xdr:to>
      <xdr:col>20</xdr:col>
      <xdr:colOff>175847</xdr:colOff>
      <xdr:row>49</xdr:row>
      <xdr:rowOff>165188</xdr:rowOff>
    </xdr:to>
    <xdr:sp macro="" textlink="">
      <xdr:nvSpPr>
        <xdr:cNvPr id="367" name="Oval 366">
          <a:extLst>
            <a:ext uri="{FF2B5EF4-FFF2-40B4-BE49-F238E27FC236}">
              <a16:creationId xmlns:a16="http://schemas.microsoft.com/office/drawing/2014/main" id="{00000000-0008-0000-0200-00006F010000}"/>
            </a:ext>
          </a:extLst>
        </xdr:cNvPr>
        <xdr:cNvSpPr/>
      </xdr:nvSpPr>
      <xdr:spPr>
        <a:xfrm>
          <a:off x="4286207" y="4549087"/>
          <a:ext cx="450095" cy="453646"/>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xdr:col>
      <xdr:colOff>4264</xdr:colOff>
      <xdr:row>49</xdr:row>
      <xdr:rowOff>52221</xdr:rowOff>
    </xdr:from>
    <xdr:to>
      <xdr:col>5</xdr:col>
      <xdr:colOff>61813</xdr:colOff>
      <xdr:row>51</xdr:row>
      <xdr:rowOff>136414</xdr:rowOff>
    </xdr:to>
    <xdr:sp macro="" textlink="">
      <xdr:nvSpPr>
        <xdr:cNvPr id="368" name="Oval 367">
          <a:extLst>
            <a:ext uri="{FF2B5EF4-FFF2-40B4-BE49-F238E27FC236}">
              <a16:creationId xmlns:a16="http://schemas.microsoft.com/office/drawing/2014/main" id="{00000000-0008-0000-0200-000070010000}"/>
            </a:ext>
          </a:extLst>
        </xdr:cNvPr>
        <xdr:cNvSpPr/>
      </xdr:nvSpPr>
      <xdr:spPr>
        <a:xfrm>
          <a:off x="1228082" y="4889766"/>
          <a:ext cx="450095" cy="453648"/>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87391</xdr:colOff>
      <xdr:row>49</xdr:row>
      <xdr:rowOff>87389</xdr:rowOff>
    </xdr:from>
    <xdr:to>
      <xdr:col>7</xdr:col>
      <xdr:colOff>144940</xdr:colOff>
      <xdr:row>51</xdr:row>
      <xdr:rowOff>171582</xdr:rowOff>
    </xdr:to>
    <xdr:sp macro="" textlink="">
      <xdr:nvSpPr>
        <xdr:cNvPr id="369" name="Oval 368">
          <a:extLst>
            <a:ext uri="{FF2B5EF4-FFF2-40B4-BE49-F238E27FC236}">
              <a16:creationId xmlns:a16="http://schemas.microsoft.com/office/drawing/2014/main" id="{00000000-0008-0000-0200-000071010000}"/>
            </a:ext>
          </a:extLst>
        </xdr:cNvPr>
        <xdr:cNvSpPr/>
      </xdr:nvSpPr>
      <xdr:spPr>
        <a:xfrm>
          <a:off x="1703755" y="4924934"/>
          <a:ext cx="450094" cy="453648"/>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10</xdr:col>
      <xdr:colOff>47960</xdr:colOff>
      <xdr:row>49</xdr:row>
      <xdr:rowOff>106573</xdr:rowOff>
    </xdr:from>
    <xdr:to>
      <xdr:col>12</xdr:col>
      <xdr:colOff>105509</xdr:colOff>
      <xdr:row>52</xdr:row>
      <xdr:rowOff>9591</xdr:rowOff>
    </xdr:to>
    <xdr:sp macro="" textlink="">
      <xdr:nvSpPr>
        <xdr:cNvPr id="370" name="Oval 369">
          <a:extLst>
            <a:ext uri="{FF2B5EF4-FFF2-40B4-BE49-F238E27FC236}">
              <a16:creationId xmlns:a16="http://schemas.microsoft.com/office/drawing/2014/main" id="{00000000-0008-0000-0200-000072010000}"/>
            </a:ext>
          </a:extLst>
        </xdr:cNvPr>
        <xdr:cNvSpPr/>
      </xdr:nvSpPr>
      <xdr:spPr>
        <a:xfrm>
          <a:off x="2645687" y="4944118"/>
          <a:ext cx="450095" cy="457200"/>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12</xdr:col>
      <xdr:colOff>120431</xdr:colOff>
      <xdr:row>49</xdr:row>
      <xdr:rowOff>93783</xdr:rowOff>
    </xdr:from>
    <xdr:to>
      <xdr:col>14</xdr:col>
      <xdr:colOff>177980</xdr:colOff>
      <xdr:row>51</xdr:row>
      <xdr:rowOff>177976</xdr:rowOff>
    </xdr:to>
    <xdr:sp macro="" textlink="">
      <xdr:nvSpPr>
        <xdr:cNvPr id="371" name="Oval 370">
          <a:extLst>
            <a:ext uri="{FF2B5EF4-FFF2-40B4-BE49-F238E27FC236}">
              <a16:creationId xmlns:a16="http://schemas.microsoft.com/office/drawing/2014/main" id="{00000000-0008-0000-0200-000073010000}"/>
            </a:ext>
          </a:extLst>
        </xdr:cNvPr>
        <xdr:cNvSpPr/>
      </xdr:nvSpPr>
      <xdr:spPr>
        <a:xfrm>
          <a:off x="3110704" y="4931328"/>
          <a:ext cx="450094" cy="453648"/>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15</xdr:col>
      <xdr:colOff>38367</xdr:colOff>
      <xdr:row>49</xdr:row>
      <xdr:rowOff>59680</xdr:rowOff>
    </xdr:from>
    <xdr:to>
      <xdr:col>17</xdr:col>
      <xdr:colOff>95916</xdr:colOff>
      <xdr:row>51</xdr:row>
      <xdr:rowOff>143873</xdr:rowOff>
    </xdr:to>
    <xdr:sp macro="" textlink="">
      <xdr:nvSpPr>
        <xdr:cNvPr id="372" name="Oval 371">
          <a:extLst>
            <a:ext uri="{FF2B5EF4-FFF2-40B4-BE49-F238E27FC236}">
              <a16:creationId xmlns:a16="http://schemas.microsoft.com/office/drawing/2014/main" id="{00000000-0008-0000-0200-000074010000}"/>
            </a:ext>
          </a:extLst>
        </xdr:cNvPr>
        <xdr:cNvSpPr/>
      </xdr:nvSpPr>
      <xdr:spPr>
        <a:xfrm>
          <a:off x="3617458" y="4897225"/>
          <a:ext cx="450094" cy="453648"/>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xdr:col>
      <xdr:colOff>184370</xdr:colOff>
      <xdr:row>51</xdr:row>
      <xdr:rowOff>99114</xdr:rowOff>
    </xdr:from>
    <xdr:to>
      <xdr:col>6</xdr:col>
      <xdr:colOff>50087</xdr:colOff>
      <xdr:row>54</xdr:row>
      <xdr:rowOff>2131</xdr:rowOff>
    </xdr:to>
    <xdr:sp macro="" textlink="">
      <xdr:nvSpPr>
        <xdr:cNvPr id="373" name="Oval 372">
          <a:extLst>
            <a:ext uri="{FF2B5EF4-FFF2-40B4-BE49-F238E27FC236}">
              <a16:creationId xmlns:a16="http://schemas.microsoft.com/office/drawing/2014/main" id="{00000000-0008-0000-0200-000075010000}"/>
            </a:ext>
          </a:extLst>
        </xdr:cNvPr>
        <xdr:cNvSpPr/>
      </xdr:nvSpPr>
      <xdr:spPr>
        <a:xfrm>
          <a:off x="1408188" y="5306114"/>
          <a:ext cx="454535" cy="468744"/>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93784</xdr:colOff>
      <xdr:row>51</xdr:row>
      <xdr:rowOff>125756</xdr:rowOff>
    </xdr:from>
    <xdr:to>
      <xdr:col>8</xdr:col>
      <xdr:colOff>151333</xdr:colOff>
      <xdr:row>54</xdr:row>
      <xdr:rowOff>28773</xdr:rowOff>
    </xdr:to>
    <xdr:sp macro="" textlink="">
      <xdr:nvSpPr>
        <xdr:cNvPr id="374" name="Oval 373">
          <a:extLst>
            <a:ext uri="{FF2B5EF4-FFF2-40B4-BE49-F238E27FC236}">
              <a16:creationId xmlns:a16="http://schemas.microsoft.com/office/drawing/2014/main" id="{00000000-0008-0000-0200-000076010000}"/>
            </a:ext>
          </a:extLst>
        </xdr:cNvPr>
        <xdr:cNvSpPr/>
      </xdr:nvSpPr>
      <xdr:spPr>
        <a:xfrm>
          <a:off x="1906420" y="5332756"/>
          <a:ext cx="450095" cy="468744"/>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144939</xdr:colOff>
      <xdr:row>53</xdr:row>
      <xdr:rowOff>166252</xdr:rowOff>
    </xdr:from>
    <xdr:to>
      <xdr:col>10</xdr:col>
      <xdr:colOff>10655</xdr:colOff>
      <xdr:row>56</xdr:row>
      <xdr:rowOff>69269</xdr:rowOff>
    </xdr:to>
    <xdr:sp macro="" textlink="">
      <xdr:nvSpPr>
        <xdr:cNvPr id="375" name="Oval 374">
          <a:extLst>
            <a:ext uri="{FF2B5EF4-FFF2-40B4-BE49-F238E27FC236}">
              <a16:creationId xmlns:a16="http://schemas.microsoft.com/office/drawing/2014/main" id="{00000000-0008-0000-0200-000077010000}"/>
            </a:ext>
          </a:extLst>
        </xdr:cNvPr>
        <xdr:cNvSpPr/>
      </xdr:nvSpPr>
      <xdr:spPr>
        <a:xfrm>
          <a:off x="2153848" y="5742707"/>
          <a:ext cx="454534" cy="468744"/>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169451</xdr:colOff>
      <xdr:row>49</xdr:row>
      <xdr:rowOff>73533</xdr:rowOff>
    </xdr:from>
    <xdr:to>
      <xdr:col>10</xdr:col>
      <xdr:colOff>35167</xdr:colOff>
      <xdr:row>51</xdr:row>
      <xdr:rowOff>157726</xdr:rowOff>
    </xdr:to>
    <xdr:sp macro="" textlink="">
      <xdr:nvSpPr>
        <xdr:cNvPr id="376" name="Oval 375">
          <a:extLst>
            <a:ext uri="{FF2B5EF4-FFF2-40B4-BE49-F238E27FC236}">
              <a16:creationId xmlns:a16="http://schemas.microsoft.com/office/drawing/2014/main" id="{00000000-0008-0000-0200-000078010000}"/>
            </a:ext>
          </a:extLst>
        </xdr:cNvPr>
        <xdr:cNvSpPr/>
      </xdr:nvSpPr>
      <xdr:spPr>
        <a:xfrm>
          <a:off x="2178360" y="4911078"/>
          <a:ext cx="454534" cy="453648"/>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14</xdr:col>
      <xdr:colOff>2132</xdr:colOff>
      <xdr:row>51</xdr:row>
      <xdr:rowOff>87391</xdr:rowOff>
    </xdr:from>
    <xdr:to>
      <xdr:col>16</xdr:col>
      <xdr:colOff>59680</xdr:colOff>
      <xdr:row>53</xdr:row>
      <xdr:rowOff>171583</xdr:rowOff>
    </xdr:to>
    <xdr:sp macro="" textlink="">
      <xdr:nvSpPr>
        <xdr:cNvPr id="377" name="Oval 376">
          <a:extLst>
            <a:ext uri="{FF2B5EF4-FFF2-40B4-BE49-F238E27FC236}">
              <a16:creationId xmlns:a16="http://schemas.microsoft.com/office/drawing/2014/main" id="{00000000-0008-0000-0200-000079010000}"/>
            </a:ext>
          </a:extLst>
        </xdr:cNvPr>
        <xdr:cNvSpPr/>
      </xdr:nvSpPr>
      <xdr:spPr>
        <a:xfrm>
          <a:off x="3384950" y="5294391"/>
          <a:ext cx="450094" cy="453647"/>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16</xdr:col>
      <xdr:colOff>63943</xdr:colOff>
      <xdr:row>51</xdr:row>
      <xdr:rowOff>149202</xdr:rowOff>
    </xdr:from>
    <xdr:to>
      <xdr:col>18</xdr:col>
      <xdr:colOff>121492</xdr:colOff>
      <xdr:row>54</xdr:row>
      <xdr:rowOff>52219</xdr:rowOff>
    </xdr:to>
    <xdr:sp macro="" textlink="">
      <xdr:nvSpPr>
        <xdr:cNvPr id="378" name="Oval 377">
          <a:extLst>
            <a:ext uri="{FF2B5EF4-FFF2-40B4-BE49-F238E27FC236}">
              <a16:creationId xmlns:a16="http://schemas.microsoft.com/office/drawing/2014/main" id="{00000000-0008-0000-0200-00007A010000}"/>
            </a:ext>
          </a:extLst>
        </xdr:cNvPr>
        <xdr:cNvSpPr/>
      </xdr:nvSpPr>
      <xdr:spPr>
        <a:xfrm>
          <a:off x="3839307" y="5356202"/>
          <a:ext cx="450094" cy="468744"/>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17</xdr:col>
      <xdr:colOff>93785</xdr:colOff>
      <xdr:row>49</xdr:row>
      <xdr:rowOff>120426</xdr:rowOff>
    </xdr:from>
    <xdr:to>
      <xdr:col>19</xdr:col>
      <xdr:colOff>151334</xdr:colOff>
      <xdr:row>52</xdr:row>
      <xdr:rowOff>23444</xdr:rowOff>
    </xdr:to>
    <xdr:sp macro="" textlink="">
      <xdr:nvSpPr>
        <xdr:cNvPr id="379" name="Oval 378">
          <a:extLst>
            <a:ext uri="{FF2B5EF4-FFF2-40B4-BE49-F238E27FC236}">
              <a16:creationId xmlns:a16="http://schemas.microsoft.com/office/drawing/2014/main" id="{00000000-0008-0000-0200-00007B010000}"/>
            </a:ext>
          </a:extLst>
        </xdr:cNvPr>
        <xdr:cNvSpPr/>
      </xdr:nvSpPr>
      <xdr:spPr>
        <a:xfrm>
          <a:off x="4065421" y="4957971"/>
          <a:ext cx="450095" cy="457200"/>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xdr:col>
      <xdr:colOff>17052</xdr:colOff>
      <xdr:row>53</xdr:row>
      <xdr:rowOff>155597</xdr:rowOff>
    </xdr:from>
    <xdr:to>
      <xdr:col>5</xdr:col>
      <xdr:colOff>74601</xdr:colOff>
      <xdr:row>56</xdr:row>
      <xdr:rowOff>58614</xdr:rowOff>
    </xdr:to>
    <xdr:sp macro="" textlink="">
      <xdr:nvSpPr>
        <xdr:cNvPr id="380" name="Oval 379">
          <a:extLst>
            <a:ext uri="{FF2B5EF4-FFF2-40B4-BE49-F238E27FC236}">
              <a16:creationId xmlns:a16="http://schemas.microsoft.com/office/drawing/2014/main" id="{00000000-0008-0000-0200-00007C010000}"/>
            </a:ext>
          </a:extLst>
        </xdr:cNvPr>
        <xdr:cNvSpPr/>
      </xdr:nvSpPr>
      <xdr:spPr>
        <a:xfrm>
          <a:off x="1240870" y="5732052"/>
          <a:ext cx="450095" cy="468744"/>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78864</xdr:colOff>
      <xdr:row>53</xdr:row>
      <xdr:rowOff>164121</xdr:rowOff>
    </xdr:from>
    <xdr:to>
      <xdr:col>7</xdr:col>
      <xdr:colOff>136413</xdr:colOff>
      <xdr:row>56</xdr:row>
      <xdr:rowOff>67138</xdr:rowOff>
    </xdr:to>
    <xdr:sp macro="" textlink="">
      <xdr:nvSpPr>
        <xdr:cNvPr id="381" name="Oval 380">
          <a:extLst>
            <a:ext uri="{FF2B5EF4-FFF2-40B4-BE49-F238E27FC236}">
              <a16:creationId xmlns:a16="http://schemas.microsoft.com/office/drawing/2014/main" id="{00000000-0008-0000-0200-00007D010000}"/>
            </a:ext>
          </a:extLst>
        </xdr:cNvPr>
        <xdr:cNvSpPr/>
      </xdr:nvSpPr>
      <xdr:spPr>
        <a:xfrm>
          <a:off x="1695228" y="5740576"/>
          <a:ext cx="450094" cy="468744"/>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10</xdr:col>
      <xdr:colOff>12788</xdr:colOff>
      <xdr:row>54</xdr:row>
      <xdr:rowOff>18118</xdr:rowOff>
    </xdr:from>
    <xdr:to>
      <xdr:col>12</xdr:col>
      <xdr:colOff>70337</xdr:colOff>
      <xdr:row>56</xdr:row>
      <xdr:rowOff>102310</xdr:rowOff>
    </xdr:to>
    <xdr:sp macro="" textlink="">
      <xdr:nvSpPr>
        <xdr:cNvPr id="382" name="Oval 381">
          <a:extLst>
            <a:ext uri="{FF2B5EF4-FFF2-40B4-BE49-F238E27FC236}">
              <a16:creationId xmlns:a16="http://schemas.microsoft.com/office/drawing/2014/main" id="{00000000-0008-0000-0200-00007E010000}"/>
            </a:ext>
          </a:extLst>
        </xdr:cNvPr>
        <xdr:cNvSpPr/>
      </xdr:nvSpPr>
      <xdr:spPr>
        <a:xfrm>
          <a:off x="2610515" y="5790845"/>
          <a:ext cx="450095" cy="453647"/>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181175</xdr:colOff>
      <xdr:row>51</xdr:row>
      <xdr:rowOff>122560</xdr:rowOff>
    </xdr:from>
    <xdr:to>
      <xdr:col>11</xdr:col>
      <xdr:colOff>46891</xdr:colOff>
      <xdr:row>54</xdr:row>
      <xdr:rowOff>25577</xdr:rowOff>
    </xdr:to>
    <xdr:sp macro="" textlink="">
      <xdr:nvSpPr>
        <xdr:cNvPr id="383" name="Oval 382">
          <a:extLst>
            <a:ext uri="{FF2B5EF4-FFF2-40B4-BE49-F238E27FC236}">
              <a16:creationId xmlns:a16="http://schemas.microsoft.com/office/drawing/2014/main" id="{00000000-0008-0000-0200-00007F010000}"/>
            </a:ext>
          </a:extLst>
        </xdr:cNvPr>
        <xdr:cNvSpPr/>
      </xdr:nvSpPr>
      <xdr:spPr>
        <a:xfrm>
          <a:off x="2386357" y="5329560"/>
          <a:ext cx="454534" cy="468744"/>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12</xdr:col>
      <xdr:colOff>93785</xdr:colOff>
      <xdr:row>53</xdr:row>
      <xdr:rowOff>157727</xdr:rowOff>
    </xdr:from>
    <xdr:to>
      <xdr:col>14</xdr:col>
      <xdr:colOff>151334</xdr:colOff>
      <xdr:row>56</xdr:row>
      <xdr:rowOff>60744</xdr:rowOff>
    </xdr:to>
    <xdr:sp macro="" textlink="">
      <xdr:nvSpPr>
        <xdr:cNvPr id="384" name="Oval 383">
          <a:extLst>
            <a:ext uri="{FF2B5EF4-FFF2-40B4-BE49-F238E27FC236}">
              <a16:creationId xmlns:a16="http://schemas.microsoft.com/office/drawing/2014/main" id="{00000000-0008-0000-0200-000080010000}"/>
            </a:ext>
          </a:extLst>
        </xdr:cNvPr>
        <xdr:cNvSpPr/>
      </xdr:nvSpPr>
      <xdr:spPr>
        <a:xfrm>
          <a:off x="3084058" y="5734182"/>
          <a:ext cx="450094" cy="468744"/>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18</xdr:col>
      <xdr:colOff>123626</xdr:colOff>
      <xdr:row>51</xdr:row>
      <xdr:rowOff>144940</xdr:rowOff>
    </xdr:from>
    <xdr:to>
      <xdr:col>20</xdr:col>
      <xdr:colOff>181175</xdr:colOff>
      <xdr:row>54</xdr:row>
      <xdr:rowOff>47957</xdr:rowOff>
    </xdr:to>
    <xdr:sp macro="" textlink="">
      <xdr:nvSpPr>
        <xdr:cNvPr id="385" name="Oval 384">
          <a:extLst>
            <a:ext uri="{FF2B5EF4-FFF2-40B4-BE49-F238E27FC236}">
              <a16:creationId xmlns:a16="http://schemas.microsoft.com/office/drawing/2014/main" id="{00000000-0008-0000-0200-000081010000}"/>
            </a:ext>
          </a:extLst>
        </xdr:cNvPr>
        <xdr:cNvSpPr/>
      </xdr:nvSpPr>
      <xdr:spPr>
        <a:xfrm>
          <a:off x="4291535" y="5351940"/>
          <a:ext cx="450095" cy="468744"/>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13</xdr:col>
      <xdr:colOff>174780</xdr:colOff>
      <xdr:row>56</xdr:row>
      <xdr:rowOff>4264</xdr:rowOff>
    </xdr:from>
    <xdr:to>
      <xdr:col>16</xdr:col>
      <xdr:colOff>40496</xdr:colOff>
      <xdr:row>58</xdr:row>
      <xdr:rowOff>88457</xdr:rowOff>
    </xdr:to>
    <xdr:sp macro="" textlink="">
      <xdr:nvSpPr>
        <xdr:cNvPr id="386" name="Oval 385">
          <a:extLst>
            <a:ext uri="{FF2B5EF4-FFF2-40B4-BE49-F238E27FC236}">
              <a16:creationId xmlns:a16="http://schemas.microsoft.com/office/drawing/2014/main" id="{00000000-0008-0000-0200-000082010000}"/>
            </a:ext>
          </a:extLst>
        </xdr:cNvPr>
        <xdr:cNvSpPr/>
      </xdr:nvSpPr>
      <xdr:spPr>
        <a:xfrm>
          <a:off x="3361325" y="6146446"/>
          <a:ext cx="454535" cy="453647"/>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23447</xdr:colOff>
      <xdr:row>56</xdr:row>
      <xdr:rowOff>12787</xdr:rowOff>
    </xdr:from>
    <xdr:to>
      <xdr:col>6</xdr:col>
      <xdr:colOff>80996</xdr:colOff>
      <xdr:row>58</xdr:row>
      <xdr:rowOff>96980</xdr:rowOff>
    </xdr:to>
    <xdr:sp macro="" textlink="">
      <xdr:nvSpPr>
        <xdr:cNvPr id="387" name="Oval 386">
          <a:extLst>
            <a:ext uri="{FF2B5EF4-FFF2-40B4-BE49-F238E27FC236}">
              <a16:creationId xmlns:a16="http://schemas.microsoft.com/office/drawing/2014/main" id="{00000000-0008-0000-0200-000083010000}"/>
            </a:ext>
          </a:extLst>
        </xdr:cNvPr>
        <xdr:cNvSpPr/>
      </xdr:nvSpPr>
      <xdr:spPr>
        <a:xfrm>
          <a:off x="1443538" y="6154969"/>
          <a:ext cx="450094" cy="453647"/>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143875</xdr:colOff>
      <xdr:row>56</xdr:row>
      <xdr:rowOff>26642</xdr:rowOff>
    </xdr:from>
    <xdr:to>
      <xdr:col>9</xdr:col>
      <xdr:colOff>9591</xdr:colOff>
      <xdr:row>58</xdr:row>
      <xdr:rowOff>110835</xdr:rowOff>
    </xdr:to>
    <xdr:sp macro="" textlink="">
      <xdr:nvSpPr>
        <xdr:cNvPr id="388" name="Oval 387">
          <a:extLst>
            <a:ext uri="{FF2B5EF4-FFF2-40B4-BE49-F238E27FC236}">
              <a16:creationId xmlns:a16="http://schemas.microsoft.com/office/drawing/2014/main" id="{00000000-0008-0000-0200-000084010000}"/>
            </a:ext>
          </a:extLst>
        </xdr:cNvPr>
        <xdr:cNvSpPr/>
      </xdr:nvSpPr>
      <xdr:spPr>
        <a:xfrm>
          <a:off x="1956511" y="6168824"/>
          <a:ext cx="454535" cy="453647"/>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10</xdr:col>
      <xdr:colOff>67142</xdr:colOff>
      <xdr:row>58</xdr:row>
      <xdr:rowOff>72470</xdr:rowOff>
    </xdr:from>
    <xdr:to>
      <xdr:col>12</xdr:col>
      <xdr:colOff>124691</xdr:colOff>
      <xdr:row>60</xdr:row>
      <xdr:rowOff>156662</xdr:rowOff>
    </xdr:to>
    <xdr:sp macro="" textlink="">
      <xdr:nvSpPr>
        <xdr:cNvPr id="389" name="Oval 388">
          <a:extLst>
            <a:ext uri="{FF2B5EF4-FFF2-40B4-BE49-F238E27FC236}">
              <a16:creationId xmlns:a16="http://schemas.microsoft.com/office/drawing/2014/main" id="{00000000-0008-0000-0200-000085010000}"/>
            </a:ext>
          </a:extLst>
        </xdr:cNvPr>
        <xdr:cNvSpPr/>
      </xdr:nvSpPr>
      <xdr:spPr>
        <a:xfrm>
          <a:off x="2664869" y="6584106"/>
          <a:ext cx="450095" cy="453647"/>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70339</xdr:colOff>
      <xdr:row>56</xdr:row>
      <xdr:rowOff>22378</xdr:rowOff>
    </xdr:from>
    <xdr:to>
      <xdr:col>13</xdr:col>
      <xdr:colOff>127888</xdr:colOff>
      <xdr:row>58</xdr:row>
      <xdr:rowOff>106571</xdr:rowOff>
    </xdr:to>
    <xdr:sp macro="" textlink="">
      <xdr:nvSpPr>
        <xdr:cNvPr id="390" name="Oval 389">
          <a:extLst>
            <a:ext uri="{FF2B5EF4-FFF2-40B4-BE49-F238E27FC236}">
              <a16:creationId xmlns:a16="http://schemas.microsoft.com/office/drawing/2014/main" id="{00000000-0008-0000-0200-000086010000}"/>
            </a:ext>
          </a:extLst>
        </xdr:cNvPr>
        <xdr:cNvSpPr/>
      </xdr:nvSpPr>
      <xdr:spPr>
        <a:xfrm>
          <a:off x="2864339" y="6164560"/>
          <a:ext cx="450094" cy="453647"/>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14</xdr:col>
      <xdr:colOff>164124</xdr:colOff>
      <xdr:row>53</xdr:row>
      <xdr:rowOff>132149</xdr:rowOff>
    </xdr:from>
    <xdr:to>
      <xdr:col>17</xdr:col>
      <xdr:colOff>29840</xdr:colOff>
      <xdr:row>56</xdr:row>
      <xdr:rowOff>35166</xdr:rowOff>
    </xdr:to>
    <xdr:sp macro="" textlink="">
      <xdr:nvSpPr>
        <xdr:cNvPr id="391" name="Oval 390">
          <a:extLst>
            <a:ext uri="{FF2B5EF4-FFF2-40B4-BE49-F238E27FC236}">
              <a16:creationId xmlns:a16="http://schemas.microsoft.com/office/drawing/2014/main" id="{00000000-0008-0000-0200-000087010000}"/>
            </a:ext>
          </a:extLst>
        </xdr:cNvPr>
        <xdr:cNvSpPr/>
      </xdr:nvSpPr>
      <xdr:spPr>
        <a:xfrm>
          <a:off x="3546942" y="5708604"/>
          <a:ext cx="454534" cy="468744"/>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603205</xdr:colOff>
      <xdr:row>58</xdr:row>
      <xdr:rowOff>54353</xdr:rowOff>
    </xdr:from>
    <xdr:to>
      <xdr:col>5</xdr:col>
      <xdr:colOff>53285</xdr:colOff>
      <xdr:row>60</xdr:row>
      <xdr:rowOff>138545</xdr:rowOff>
    </xdr:to>
    <xdr:sp macro="" textlink="">
      <xdr:nvSpPr>
        <xdr:cNvPr id="392" name="Oval 391">
          <a:extLst>
            <a:ext uri="{FF2B5EF4-FFF2-40B4-BE49-F238E27FC236}">
              <a16:creationId xmlns:a16="http://schemas.microsoft.com/office/drawing/2014/main" id="{00000000-0008-0000-0200-000088010000}"/>
            </a:ext>
          </a:extLst>
        </xdr:cNvPr>
        <xdr:cNvSpPr/>
      </xdr:nvSpPr>
      <xdr:spPr>
        <a:xfrm>
          <a:off x="1215114" y="6565989"/>
          <a:ext cx="454535" cy="453647"/>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75667</xdr:colOff>
      <xdr:row>58</xdr:row>
      <xdr:rowOff>33036</xdr:rowOff>
    </xdr:from>
    <xdr:to>
      <xdr:col>7</xdr:col>
      <xdr:colOff>133216</xdr:colOff>
      <xdr:row>60</xdr:row>
      <xdr:rowOff>117228</xdr:rowOff>
    </xdr:to>
    <xdr:sp macro="" textlink="">
      <xdr:nvSpPr>
        <xdr:cNvPr id="393" name="Oval 392">
          <a:extLst>
            <a:ext uri="{FF2B5EF4-FFF2-40B4-BE49-F238E27FC236}">
              <a16:creationId xmlns:a16="http://schemas.microsoft.com/office/drawing/2014/main" id="{00000000-0008-0000-0200-000089010000}"/>
            </a:ext>
          </a:extLst>
        </xdr:cNvPr>
        <xdr:cNvSpPr/>
      </xdr:nvSpPr>
      <xdr:spPr>
        <a:xfrm>
          <a:off x="1692031" y="6544672"/>
          <a:ext cx="450094" cy="453647"/>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16</xdr:col>
      <xdr:colOff>30908</xdr:colOff>
      <xdr:row>60</xdr:row>
      <xdr:rowOff>105505</xdr:rowOff>
    </xdr:from>
    <xdr:to>
      <xdr:col>18</xdr:col>
      <xdr:colOff>88457</xdr:colOff>
      <xdr:row>62</xdr:row>
      <xdr:rowOff>189697</xdr:rowOff>
    </xdr:to>
    <xdr:sp macro="" textlink="">
      <xdr:nvSpPr>
        <xdr:cNvPr id="394" name="Oval 393">
          <a:extLst>
            <a:ext uri="{FF2B5EF4-FFF2-40B4-BE49-F238E27FC236}">
              <a16:creationId xmlns:a16="http://schemas.microsoft.com/office/drawing/2014/main" id="{00000000-0008-0000-0200-00008A010000}"/>
            </a:ext>
          </a:extLst>
        </xdr:cNvPr>
        <xdr:cNvSpPr/>
      </xdr:nvSpPr>
      <xdr:spPr>
        <a:xfrm>
          <a:off x="3806272" y="6986596"/>
          <a:ext cx="450094" cy="453646"/>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7460</xdr:colOff>
      <xdr:row>56</xdr:row>
      <xdr:rowOff>44759</xdr:rowOff>
    </xdr:from>
    <xdr:to>
      <xdr:col>11</xdr:col>
      <xdr:colOff>65009</xdr:colOff>
      <xdr:row>58</xdr:row>
      <xdr:rowOff>128952</xdr:rowOff>
    </xdr:to>
    <xdr:sp macro="" textlink="">
      <xdr:nvSpPr>
        <xdr:cNvPr id="395" name="Oval 394">
          <a:extLst>
            <a:ext uri="{FF2B5EF4-FFF2-40B4-BE49-F238E27FC236}">
              <a16:creationId xmlns:a16="http://schemas.microsoft.com/office/drawing/2014/main" id="{00000000-0008-0000-0200-00008B010000}"/>
            </a:ext>
          </a:extLst>
        </xdr:cNvPr>
        <xdr:cNvSpPr/>
      </xdr:nvSpPr>
      <xdr:spPr>
        <a:xfrm>
          <a:off x="2408915" y="6186941"/>
          <a:ext cx="450094" cy="453647"/>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12</xdr:col>
      <xdr:colOff>143874</xdr:colOff>
      <xdr:row>58</xdr:row>
      <xdr:rowOff>15983</xdr:rowOff>
    </xdr:from>
    <xdr:to>
      <xdr:col>15</xdr:col>
      <xdr:colOff>9590</xdr:colOff>
      <xdr:row>60</xdr:row>
      <xdr:rowOff>100175</xdr:rowOff>
    </xdr:to>
    <xdr:sp macro="" textlink="">
      <xdr:nvSpPr>
        <xdr:cNvPr id="396" name="Oval 395">
          <a:extLst>
            <a:ext uri="{FF2B5EF4-FFF2-40B4-BE49-F238E27FC236}">
              <a16:creationId xmlns:a16="http://schemas.microsoft.com/office/drawing/2014/main" id="{00000000-0008-0000-0200-00008C010000}"/>
            </a:ext>
          </a:extLst>
        </xdr:cNvPr>
        <xdr:cNvSpPr/>
      </xdr:nvSpPr>
      <xdr:spPr>
        <a:xfrm>
          <a:off x="3134147" y="6527619"/>
          <a:ext cx="454534" cy="453647"/>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16</xdr:col>
      <xdr:colOff>45826</xdr:colOff>
      <xdr:row>56</xdr:row>
      <xdr:rowOff>29839</xdr:rowOff>
    </xdr:from>
    <xdr:to>
      <xdr:col>18</xdr:col>
      <xdr:colOff>103375</xdr:colOff>
      <xdr:row>58</xdr:row>
      <xdr:rowOff>114032</xdr:rowOff>
    </xdr:to>
    <xdr:sp macro="" textlink="">
      <xdr:nvSpPr>
        <xdr:cNvPr id="397" name="Oval 396">
          <a:extLst>
            <a:ext uri="{FF2B5EF4-FFF2-40B4-BE49-F238E27FC236}">
              <a16:creationId xmlns:a16="http://schemas.microsoft.com/office/drawing/2014/main" id="{00000000-0008-0000-0200-00008D010000}"/>
            </a:ext>
          </a:extLst>
        </xdr:cNvPr>
        <xdr:cNvSpPr/>
      </xdr:nvSpPr>
      <xdr:spPr>
        <a:xfrm>
          <a:off x="3821190" y="6172021"/>
          <a:ext cx="450094" cy="453647"/>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17</xdr:col>
      <xdr:colOff>80996</xdr:colOff>
      <xdr:row>54</xdr:row>
      <xdr:rowOff>1064</xdr:rowOff>
    </xdr:from>
    <xdr:to>
      <xdr:col>19</xdr:col>
      <xdr:colOff>138545</xdr:colOff>
      <xdr:row>56</xdr:row>
      <xdr:rowOff>85256</xdr:rowOff>
    </xdr:to>
    <xdr:sp macro="" textlink="">
      <xdr:nvSpPr>
        <xdr:cNvPr id="398" name="Oval 397">
          <a:extLst>
            <a:ext uri="{FF2B5EF4-FFF2-40B4-BE49-F238E27FC236}">
              <a16:creationId xmlns:a16="http://schemas.microsoft.com/office/drawing/2014/main" id="{00000000-0008-0000-0200-00008E010000}"/>
            </a:ext>
          </a:extLst>
        </xdr:cNvPr>
        <xdr:cNvSpPr/>
      </xdr:nvSpPr>
      <xdr:spPr>
        <a:xfrm>
          <a:off x="4052632" y="5773791"/>
          <a:ext cx="450095" cy="453647"/>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30906</xdr:colOff>
      <xdr:row>60</xdr:row>
      <xdr:rowOff>78861</xdr:rowOff>
    </xdr:from>
    <xdr:to>
      <xdr:col>6</xdr:col>
      <xdr:colOff>88455</xdr:colOff>
      <xdr:row>62</xdr:row>
      <xdr:rowOff>163053</xdr:rowOff>
    </xdr:to>
    <xdr:sp macro="" textlink="">
      <xdr:nvSpPr>
        <xdr:cNvPr id="399" name="Oval 398">
          <a:extLst>
            <a:ext uri="{FF2B5EF4-FFF2-40B4-BE49-F238E27FC236}">
              <a16:creationId xmlns:a16="http://schemas.microsoft.com/office/drawing/2014/main" id="{00000000-0008-0000-0200-00008F010000}"/>
            </a:ext>
          </a:extLst>
        </xdr:cNvPr>
        <xdr:cNvSpPr/>
      </xdr:nvSpPr>
      <xdr:spPr>
        <a:xfrm>
          <a:off x="1450997" y="6959952"/>
          <a:ext cx="450094" cy="453646"/>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12788</xdr:colOff>
      <xdr:row>60</xdr:row>
      <xdr:rowOff>98043</xdr:rowOff>
    </xdr:from>
    <xdr:to>
      <xdr:col>11</xdr:col>
      <xdr:colOff>70337</xdr:colOff>
      <xdr:row>62</xdr:row>
      <xdr:rowOff>182235</xdr:rowOff>
    </xdr:to>
    <xdr:sp macro="" textlink="">
      <xdr:nvSpPr>
        <xdr:cNvPr id="400" name="Oval 399">
          <a:extLst>
            <a:ext uri="{FF2B5EF4-FFF2-40B4-BE49-F238E27FC236}">
              <a16:creationId xmlns:a16="http://schemas.microsoft.com/office/drawing/2014/main" id="{00000000-0008-0000-0200-000090010000}"/>
            </a:ext>
          </a:extLst>
        </xdr:cNvPr>
        <xdr:cNvSpPr/>
      </xdr:nvSpPr>
      <xdr:spPr>
        <a:xfrm>
          <a:off x="2414243" y="6979134"/>
          <a:ext cx="450094" cy="453646"/>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13</xdr:col>
      <xdr:colOff>138547</xdr:colOff>
      <xdr:row>60</xdr:row>
      <xdr:rowOff>106572</xdr:rowOff>
    </xdr:from>
    <xdr:to>
      <xdr:col>16</xdr:col>
      <xdr:colOff>4263</xdr:colOff>
      <xdr:row>62</xdr:row>
      <xdr:rowOff>190764</xdr:rowOff>
    </xdr:to>
    <xdr:sp macro="" textlink="">
      <xdr:nvSpPr>
        <xdr:cNvPr id="401" name="Oval 400">
          <a:extLst>
            <a:ext uri="{FF2B5EF4-FFF2-40B4-BE49-F238E27FC236}">
              <a16:creationId xmlns:a16="http://schemas.microsoft.com/office/drawing/2014/main" id="{00000000-0008-0000-0200-000091010000}"/>
            </a:ext>
          </a:extLst>
        </xdr:cNvPr>
        <xdr:cNvSpPr/>
      </xdr:nvSpPr>
      <xdr:spPr>
        <a:xfrm>
          <a:off x="3325092" y="6987663"/>
          <a:ext cx="454535" cy="453646"/>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157729</xdr:colOff>
      <xdr:row>58</xdr:row>
      <xdr:rowOff>67140</xdr:rowOff>
    </xdr:from>
    <xdr:to>
      <xdr:col>10</xdr:col>
      <xdr:colOff>23445</xdr:colOff>
      <xdr:row>60</xdr:row>
      <xdr:rowOff>151332</xdr:rowOff>
    </xdr:to>
    <xdr:sp macro="" textlink="">
      <xdr:nvSpPr>
        <xdr:cNvPr id="402" name="Oval 401">
          <a:extLst>
            <a:ext uri="{FF2B5EF4-FFF2-40B4-BE49-F238E27FC236}">
              <a16:creationId xmlns:a16="http://schemas.microsoft.com/office/drawing/2014/main" id="{00000000-0008-0000-0200-000092010000}"/>
            </a:ext>
          </a:extLst>
        </xdr:cNvPr>
        <xdr:cNvSpPr/>
      </xdr:nvSpPr>
      <xdr:spPr>
        <a:xfrm>
          <a:off x="2166638" y="6578776"/>
          <a:ext cx="454534" cy="453647"/>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17</xdr:col>
      <xdr:colOff>75667</xdr:colOff>
      <xdr:row>58</xdr:row>
      <xdr:rowOff>70338</xdr:rowOff>
    </xdr:from>
    <xdr:to>
      <xdr:col>19</xdr:col>
      <xdr:colOff>133216</xdr:colOff>
      <xdr:row>60</xdr:row>
      <xdr:rowOff>154530</xdr:rowOff>
    </xdr:to>
    <xdr:sp macro="" textlink="">
      <xdr:nvSpPr>
        <xdr:cNvPr id="403" name="Oval 402">
          <a:extLst>
            <a:ext uri="{FF2B5EF4-FFF2-40B4-BE49-F238E27FC236}">
              <a16:creationId xmlns:a16="http://schemas.microsoft.com/office/drawing/2014/main" id="{00000000-0008-0000-0200-000093010000}"/>
            </a:ext>
          </a:extLst>
        </xdr:cNvPr>
        <xdr:cNvSpPr/>
      </xdr:nvSpPr>
      <xdr:spPr>
        <a:xfrm>
          <a:off x="4047303" y="6581974"/>
          <a:ext cx="450095" cy="453647"/>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18</xdr:col>
      <xdr:colOff>132151</xdr:colOff>
      <xdr:row>60</xdr:row>
      <xdr:rowOff>110835</xdr:rowOff>
    </xdr:from>
    <xdr:to>
      <xdr:col>20</xdr:col>
      <xdr:colOff>189700</xdr:colOff>
      <xdr:row>63</xdr:row>
      <xdr:rowOff>3195</xdr:rowOff>
    </xdr:to>
    <xdr:sp macro="" textlink="">
      <xdr:nvSpPr>
        <xdr:cNvPr id="404" name="Oval 403">
          <a:extLst>
            <a:ext uri="{FF2B5EF4-FFF2-40B4-BE49-F238E27FC236}">
              <a16:creationId xmlns:a16="http://schemas.microsoft.com/office/drawing/2014/main" id="{00000000-0008-0000-0200-000094010000}"/>
            </a:ext>
          </a:extLst>
        </xdr:cNvPr>
        <xdr:cNvSpPr/>
      </xdr:nvSpPr>
      <xdr:spPr>
        <a:xfrm>
          <a:off x="4300060" y="6991926"/>
          <a:ext cx="450095" cy="458087"/>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18</xdr:col>
      <xdr:colOff>114035</xdr:colOff>
      <xdr:row>56</xdr:row>
      <xdr:rowOff>34102</xdr:rowOff>
    </xdr:from>
    <xdr:to>
      <xdr:col>20</xdr:col>
      <xdr:colOff>171584</xdr:colOff>
      <xdr:row>58</xdr:row>
      <xdr:rowOff>118295</xdr:rowOff>
    </xdr:to>
    <xdr:sp macro="" textlink="">
      <xdr:nvSpPr>
        <xdr:cNvPr id="405" name="Oval 404">
          <a:extLst>
            <a:ext uri="{FF2B5EF4-FFF2-40B4-BE49-F238E27FC236}">
              <a16:creationId xmlns:a16="http://schemas.microsoft.com/office/drawing/2014/main" id="{00000000-0008-0000-0200-000095010000}"/>
            </a:ext>
          </a:extLst>
        </xdr:cNvPr>
        <xdr:cNvSpPr/>
      </xdr:nvSpPr>
      <xdr:spPr>
        <a:xfrm>
          <a:off x="4281944" y="6176284"/>
          <a:ext cx="450095" cy="453647"/>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58615</xdr:colOff>
      <xdr:row>60</xdr:row>
      <xdr:rowOff>117230</xdr:rowOff>
    </xdr:from>
    <xdr:to>
      <xdr:col>13</xdr:col>
      <xdr:colOff>116164</xdr:colOff>
      <xdr:row>63</xdr:row>
      <xdr:rowOff>9590</xdr:rowOff>
    </xdr:to>
    <xdr:sp macro="" textlink="">
      <xdr:nvSpPr>
        <xdr:cNvPr id="406" name="Oval 405">
          <a:extLst>
            <a:ext uri="{FF2B5EF4-FFF2-40B4-BE49-F238E27FC236}">
              <a16:creationId xmlns:a16="http://schemas.microsoft.com/office/drawing/2014/main" id="{00000000-0008-0000-0200-000096010000}"/>
            </a:ext>
          </a:extLst>
        </xdr:cNvPr>
        <xdr:cNvSpPr/>
      </xdr:nvSpPr>
      <xdr:spPr>
        <a:xfrm>
          <a:off x="2852615" y="6998321"/>
          <a:ext cx="450094" cy="458087"/>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109770</xdr:colOff>
      <xdr:row>60</xdr:row>
      <xdr:rowOff>99112</xdr:rowOff>
    </xdr:from>
    <xdr:to>
      <xdr:col>8</xdr:col>
      <xdr:colOff>167319</xdr:colOff>
      <xdr:row>62</xdr:row>
      <xdr:rowOff>183304</xdr:rowOff>
    </xdr:to>
    <xdr:sp macro="" textlink="">
      <xdr:nvSpPr>
        <xdr:cNvPr id="407" name="Oval 406">
          <a:extLst>
            <a:ext uri="{FF2B5EF4-FFF2-40B4-BE49-F238E27FC236}">
              <a16:creationId xmlns:a16="http://schemas.microsoft.com/office/drawing/2014/main" id="{00000000-0008-0000-0200-000097010000}"/>
            </a:ext>
          </a:extLst>
        </xdr:cNvPr>
        <xdr:cNvSpPr/>
      </xdr:nvSpPr>
      <xdr:spPr>
        <a:xfrm>
          <a:off x="1922406" y="6980203"/>
          <a:ext cx="450095" cy="453646"/>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24</xdr:col>
      <xdr:colOff>607468</xdr:colOff>
      <xdr:row>45</xdr:row>
      <xdr:rowOff>10657</xdr:rowOff>
    </xdr:from>
    <xdr:to>
      <xdr:col>27</xdr:col>
      <xdr:colOff>57548</xdr:colOff>
      <xdr:row>47</xdr:row>
      <xdr:rowOff>94850</xdr:rowOff>
    </xdr:to>
    <xdr:sp macro="" textlink="">
      <xdr:nvSpPr>
        <xdr:cNvPr id="408" name="Oval 407">
          <a:extLst>
            <a:ext uri="{FF2B5EF4-FFF2-40B4-BE49-F238E27FC236}">
              <a16:creationId xmlns:a16="http://schemas.microsoft.com/office/drawing/2014/main" id="{00000000-0008-0000-0200-000098010000}"/>
            </a:ext>
          </a:extLst>
        </xdr:cNvPr>
        <xdr:cNvSpPr/>
      </xdr:nvSpPr>
      <xdr:spPr>
        <a:xfrm>
          <a:off x="7199923" y="4109293"/>
          <a:ext cx="454534" cy="453648"/>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27</xdr:col>
      <xdr:colOff>69273</xdr:colOff>
      <xdr:row>44</xdr:row>
      <xdr:rowOff>186503</xdr:rowOff>
    </xdr:from>
    <xdr:to>
      <xdr:col>29</xdr:col>
      <xdr:colOff>126822</xdr:colOff>
      <xdr:row>47</xdr:row>
      <xdr:rowOff>78863</xdr:rowOff>
    </xdr:to>
    <xdr:sp macro="" textlink="">
      <xdr:nvSpPr>
        <xdr:cNvPr id="409" name="Oval 408">
          <a:extLst>
            <a:ext uri="{FF2B5EF4-FFF2-40B4-BE49-F238E27FC236}">
              <a16:creationId xmlns:a16="http://schemas.microsoft.com/office/drawing/2014/main" id="{00000000-0008-0000-0200-000099010000}"/>
            </a:ext>
          </a:extLst>
        </xdr:cNvPr>
        <xdr:cNvSpPr/>
      </xdr:nvSpPr>
      <xdr:spPr>
        <a:xfrm>
          <a:off x="7666182" y="4088867"/>
          <a:ext cx="450095" cy="458087"/>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29</xdr:col>
      <xdr:colOff>152401</xdr:colOff>
      <xdr:row>45</xdr:row>
      <xdr:rowOff>3195</xdr:rowOff>
    </xdr:from>
    <xdr:to>
      <xdr:col>32</xdr:col>
      <xdr:colOff>18117</xdr:colOff>
      <xdr:row>47</xdr:row>
      <xdr:rowOff>87388</xdr:rowOff>
    </xdr:to>
    <xdr:sp macro="" textlink="">
      <xdr:nvSpPr>
        <xdr:cNvPr id="410" name="Oval 409">
          <a:extLst>
            <a:ext uri="{FF2B5EF4-FFF2-40B4-BE49-F238E27FC236}">
              <a16:creationId xmlns:a16="http://schemas.microsoft.com/office/drawing/2014/main" id="{00000000-0008-0000-0200-00009A010000}"/>
            </a:ext>
          </a:extLst>
        </xdr:cNvPr>
        <xdr:cNvSpPr/>
      </xdr:nvSpPr>
      <xdr:spPr>
        <a:xfrm>
          <a:off x="8141856" y="4101831"/>
          <a:ext cx="454534" cy="453648"/>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32</xdr:col>
      <xdr:colOff>70338</xdr:colOff>
      <xdr:row>44</xdr:row>
      <xdr:rowOff>187568</xdr:rowOff>
    </xdr:from>
    <xdr:to>
      <xdr:col>34</xdr:col>
      <xdr:colOff>127887</xdr:colOff>
      <xdr:row>47</xdr:row>
      <xdr:rowOff>79928</xdr:rowOff>
    </xdr:to>
    <xdr:sp macro="" textlink="">
      <xdr:nvSpPr>
        <xdr:cNvPr id="411" name="Oval 410">
          <a:extLst>
            <a:ext uri="{FF2B5EF4-FFF2-40B4-BE49-F238E27FC236}">
              <a16:creationId xmlns:a16="http://schemas.microsoft.com/office/drawing/2014/main" id="{00000000-0008-0000-0200-00009B010000}"/>
            </a:ext>
          </a:extLst>
        </xdr:cNvPr>
        <xdr:cNvSpPr/>
      </xdr:nvSpPr>
      <xdr:spPr>
        <a:xfrm>
          <a:off x="8648611" y="4089932"/>
          <a:ext cx="450094" cy="458087"/>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34</xdr:col>
      <xdr:colOff>142810</xdr:colOff>
      <xdr:row>44</xdr:row>
      <xdr:rowOff>180108</xdr:rowOff>
    </xdr:from>
    <xdr:to>
      <xdr:col>37</xdr:col>
      <xdr:colOff>8526</xdr:colOff>
      <xdr:row>47</xdr:row>
      <xdr:rowOff>72468</xdr:rowOff>
    </xdr:to>
    <xdr:sp macro="" textlink="">
      <xdr:nvSpPr>
        <xdr:cNvPr id="412" name="Oval 411">
          <a:extLst>
            <a:ext uri="{FF2B5EF4-FFF2-40B4-BE49-F238E27FC236}">
              <a16:creationId xmlns:a16="http://schemas.microsoft.com/office/drawing/2014/main" id="{00000000-0008-0000-0200-00009C010000}"/>
            </a:ext>
          </a:extLst>
        </xdr:cNvPr>
        <xdr:cNvSpPr/>
      </xdr:nvSpPr>
      <xdr:spPr>
        <a:xfrm>
          <a:off x="9113628" y="4082472"/>
          <a:ext cx="454534" cy="458087"/>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37</xdr:col>
      <xdr:colOff>28775</xdr:colOff>
      <xdr:row>45</xdr:row>
      <xdr:rowOff>7458</xdr:rowOff>
    </xdr:from>
    <xdr:to>
      <xdr:col>39</xdr:col>
      <xdr:colOff>86324</xdr:colOff>
      <xdr:row>47</xdr:row>
      <xdr:rowOff>91651</xdr:rowOff>
    </xdr:to>
    <xdr:sp macro="" textlink="">
      <xdr:nvSpPr>
        <xdr:cNvPr id="413" name="Oval 412">
          <a:extLst>
            <a:ext uri="{FF2B5EF4-FFF2-40B4-BE49-F238E27FC236}">
              <a16:creationId xmlns:a16="http://schemas.microsoft.com/office/drawing/2014/main" id="{00000000-0008-0000-0200-00009D010000}"/>
            </a:ext>
          </a:extLst>
        </xdr:cNvPr>
        <xdr:cNvSpPr/>
      </xdr:nvSpPr>
      <xdr:spPr>
        <a:xfrm>
          <a:off x="9588411" y="4106094"/>
          <a:ext cx="450095" cy="453648"/>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40</xdr:col>
      <xdr:colOff>2</xdr:colOff>
      <xdr:row>45</xdr:row>
      <xdr:rowOff>5327</xdr:rowOff>
    </xdr:from>
    <xdr:to>
      <xdr:col>42</xdr:col>
      <xdr:colOff>57551</xdr:colOff>
      <xdr:row>47</xdr:row>
      <xdr:rowOff>89520</xdr:rowOff>
    </xdr:to>
    <xdr:sp macro="" textlink="">
      <xdr:nvSpPr>
        <xdr:cNvPr id="414" name="Oval 413">
          <a:extLst>
            <a:ext uri="{FF2B5EF4-FFF2-40B4-BE49-F238E27FC236}">
              <a16:creationId xmlns:a16="http://schemas.microsoft.com/office/drawing/2014/main" id="{00000000-0008-0000-0200-00009E010000}"/>
            </a:ext>
          </a:extLst>
        </xdr:cNvPr>
        <xdr:cNvSpPr/>
      </xdr:nvSpPr>
      <xdr:spPr>
        <a:xfrm>
          <a:off x="10148457" y="4103963"/>
          <a:ext cx="450094" cy="453648"/>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26</xdr:col>
      <xdr:colOff>45827</xdr:colOff>
      <xdr:row>47</xdr:row>
      <xdr:rowOff>29840</xdr:rowOff>
    </xdr:from>
    <xdr:to>
      <xdr:col>28</xdr:col>
      <xdr:colOff>103376</xdr:colOff>
      <xdr:row>49</xdr:row>
      <xdr:rowOff>114032</xdr:rowOff>
    </xdr:to>
    <xdr:sp macro="" textlink="">
      <xdr:nvSpPr>
        <xdr:cNvPr id="415" name="Oval 414">
          <a:extLst>
            <a:ext uri="{FF2B5EF4-FFF2-40B4-BE49-F238E27FC236}">
              <a16:creationId xmlns:a16="http://schemas.microsoft.com/office/drawing/2014/main" id="{00000000-0008-0000-0200-00009F010000}"/>
            </a:ext>
          </a:extLst>
        </xdr:cNvPr>
        <xdr:cNvSpPr/>
      </xdr:nvSpPr>
      <xdr:spPr>
        <a:xfrm>
          <a:off x="7446463" y="4497931"/>
          <a:ext cx="450095" cy="453646"/>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33</xdr:col>
      <xdr:colOff>86324</xdr:colOff>
      <xdr:row>47</xdr:row>
      <xdr:rowOff>49023</xdr:rowOff>
    </xdr:from>
    <xdr:to>
      <xdr:col>35</xdr:col>
      <xdr:colOff>143873</xdr:colOff>
      <xdr:row>49</xdr:row>
      <xdr:rowOff>133215</xdr:rowOff>
    </xdr:to>
    <xdr:sp macro="" textlink="">
      <xdr:nvSpPr>
        <xdr:cNvPr id="416" name="Oval 415">
          <a:extLst>
            <a:ext uri="{FF2B5EF4-FFF2-40B4-BE49-F238E27FC236}">
              <a16:creationId xmlns:a16="http://schemas.microsoft.com/office/drawing/2014/main" id="{00000000-0008-0000-0200-0000A0010000}"/>
            </a:ext>
          </a:extLst>
        </xdr:cNvPr>
        <xdr:cNvSpPr/>
      </xdr:nvSpPr>
      <xdr:spPr>
        <a:xfrm>
          <a:off x="8860869" y="4517114"/>
          <a:ext cx="450095" cy="453646"/>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31</xdr:col>
      <xdr:colOff>4264</xdr:colOff>
      <xdr:row>47</xdr:row>
      <xdr:rowOff>20249</xdr:rowOff>
    </xdr:from>
    <xdr:to>
      <xdr:col>33</xdr:col>
      <xdr:colOff>61813</xdr:colOff>
      <xdr:row>49</xdr:row>
      <xdr:rowOff>104441</xdr:rowOff>
    </xdr:to>
    <xdr:sp macro="" textlink="">
      <xdr:nvSpPr>
        <xdr:cNvPr id="417" name="Oval 416">
          <a:extLst>
            <a:ext uri="{FF2B5EF4-FFF2-40B4-BE49-F238E27FC236}">
              <a16:creationId xmlns:a16="http://schemas.microsoft.com/office/drawing/2014/main" id="{00000000-0008-0000-0200-0000A1010000}"/>
            </a:ext>
          </a:extLst>
        </xdr:cNvPr>
        <xdr:cNvSpPr/>
      </xdr:nvSpPr>
      <xdr:spPr>
        <a:xfrm>
          <a:off x="8386264" y="4488340"/>
          <a:ext cx="450094" cy="453646"/>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33</xdr:col>
      <xdr:colOff>66076</xdr:colOff>
      <xdr:row>51</xdr:row>
      <xdr:rowOff>140677</xdr:rowOff>
    </xdr:from>
    <xdr:to>
      <xdr:col>35</xdr:col>
      <xdr:colOff>123625</xdr:colOff>
      <xdr:row>54</xdr:row>
      <xdr:rowOff>43694</xdr:rowOff>
    </xdr:to>
    <xdr:sp macro="" textlink="">
      <xdr:nvSpPr>
        <xdr:cNvPr id="418" name="Oval 417">
          <a:extLst>
            <a:ext uri="{FF2B5EF4-FFF2-40B4-BE49-F238E27FC236}">
              <a16:creationId xmlns:a16="http://schemas.microsoft.com/office/drawing/2014/main" id="{00000000-0008-0000-0200-0000A2010000}"/>
            </a:ext>
          </a:extLst>
        </xdr:cNvPr>
        <xdr:cNvSpPr/>
      </xdr:nvSpPr>
      <xdr:spPr>
        <a:xfrm>
          <a:off x="8840621" y="5347677"/>
          <a:ext cx="450095" cy="468744"/>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35</xdr:col>
      <xdr:colOff>165190</xdr:colOff>
      <xdr:row>47</xdr:row>
      <xdr:rowOff>47959</xdr:rowOff>
    </xdr:from>
    <xdr:to>
      <xdr:col>38</xdr:col>
      <xdr:colOff>30906</xdr:colOff>
      <xdr:row>49</xdr:row>
      <xdr:rowOff>132151</xdr:rowOff>
    </xdr:to>
    <xdr:sp macro="" textlink="">
      <xdr:nvSpPr>
        <xdr:cNvPr id="419" name="Oval 418">
          <a:extLst>
            <a:ext uri="{FF2B5EF4-FFF2-40B4-BE49-F238E27FC236}">
              <a16:creationId xmlns:a16="http://schemas.microsoft.com/office/drawing/2014/main" id="{00000000-0008-0000-0200-0000A3010000}"/>
            </a:ext>
          </a:extLst>
        </xdr:cNvPr>
        <xdr:cNvSpPr/>
      </xdr:nvSpPr>
      <xdr:spPr>
        <a:xfrm>
          <a:off x="9332281" y="4516050"/>
          <a:ext cx="454534" cy="453646"/>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38</xdr:col>
      <xdr:colOff>67141</xdr:colOff>
      <xdr:row>47</xdr:row>
      <xdr:rowOff>29841</xdr:rowOff>
    </xdr:from>
    <xdr:to>
      <xdr:col>40</xdr:col>
      <xdr:colOff>124690</xdr:colOff>
      <xdr:row>49</xdr:row>
      <xdr:rowOff>114033</xdr:rowOff>
    </xdr:to>
    <xdr:sp macro="" textlink="">
      <xdr:nvSpPr>
        <xdr:cNvPr id="420" name="Oval 419">
          <a:extLst>
            <a:ext uri="{FF2B5EF4-FFF2-40B4-BE49-F238E27FC236}">
              <a16:creationId xmlns:a16="http://schemas.microsoft.com/office/drawing/2014/main" id="{00000000-0008-0000-0200-0000A4010000}"/>
            </a:ext>
          </a:extLst>
        </xdr:cNvPr>
        <xdr:cNvSpPr/>
      </xdr:nvSpPr>
      <xdr:spPr>
        <a:xfrm>
          <a:off x="9823050" y="4497932"/>
          <a:ext cx="450095" cy="453646"/>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40</xdr:col>
      <xdr:colOff>118298</xdr:colOff>
      <xdr:row>47</xdr:row>
      <xdr:rowOff>80996</xdr:rowOff>
    </xdr:from>
    <xdr:to>
      <xdr:col>42</xdr:col>
      <xdr:colOff>175847</xdr:colOff>
      <xdr:row>49</xdr:row>
      <xdr:rowOff>165188</xdr:rowOff>
    </xdr:to>
    <xdr:sp macro="" textlink="">
      <xdr:nvSpPr>
        <xdr:cNvPr id="421" name="Oval 420">
          <a:extLst>
            <a:ext uri="{FF2B5EF4-FFF2-40B4-BE49-F238E27FC236}">
              <a16:creationId xmlns:a16="http://schemas.microsoft.com/office/drawing/2014/main" id="{00000000-0008-0000-0200-0000A5010000}"/>
            </a:ext>
          </a:extLst>
        </xdr:cNvPr>
        <xdr:cNvSpPr/>
      </xdr:nvSpPr>
      <xdr:spPr>
        <a:xfrm>
          <a:off x="10266753" y="4549087"/>
          <a:ext cx="450094" cy="453646"/>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25</xdr:col>
      <xdr:colOff>4264</xdr:colOff>
      <xdr:row>49</xdr:row>
      <xdr:rowOff>52221</xdr:rowOff>
    </xdr:from>
    <xdr:to>
      <xdr:col>27</xdr:col>
      <xdr:colOff>61813</xdr:colOff>
      <xdr:row>51</xdr:row>
      <xdr:rowOff>136414</xdr:rowOff>
    </xdr:to>
    <xdr:sp macro="" textlink="">
      <xdr:nvSpPr>
        <xdr:cNvPr id="422" name="Oval 421">
          <a:extLst>
            <a:ext uri="{FF2B5EF4-FFF2-40B4-BE49-F238E27FC236}">
              <a16:creationId xmlns:a16="http://schemas.microsoft.com/office/drawing/2014/main" id="{00000000-0008-0000-0200-0000A6010000}"/>
            </a:ext>
          </a:extLst>
        </xdr:cNvPr>
        <xdr:cNvSpPr/>
      </xdr:nvSpPr>
      <xdr:spPr>
        <a:xfrm>
          <a:off x="7208628" y="4889766"/>
          <a:ext cx="450094" cy="453648"/>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27</xdr:col>
      <xdr:colOff>87391</xdr:colOff>
      <xdr:row>49</xdr:row>
      <xdr:rowOff>87389</xdr:rowOff>
    </xdr:from>
    <xdr:to>
      <xdr:col>29</xdr:col>
      <xdr:colOff>144940</xdr:colOff>
      <xdr:row>51</xdr:row>
      <xdr:rowOff>171582</xdr:rowOff>
    </xdr:to>
    <xdr:sp macro="" textlink="">
      <xdr:nvSpPr>
        <xdr:cNvPr id="423" name="Oval 422">
          <a:extLst>
            <a:ext uri="{FF2B5EF4-FFF2-40B4-BE49-F238E27FC236}">
              <a16:creationId xmlns:a16="http://schemas.microsoft.com/office/drawing/2014/main" id="{00000000-0008-0000-0200-0000A7010000}"/>
            </a:ext>
          </a:extLst>
        </xdr:cNvPr>
        <xdr:cNvSpPr/>
      </xdr:nvSpPr>
      <xdr:spPr>
        <a:xfrm>
          <a:off x="7684300" y="4924934"/>
          <a:ext cx="450095" cy="453648"/>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32</xdr:col>
      <xdr:colOff>47960</xdr:colOff>
      <xdr:row>49</xdr:row>
      <xdr:rowOff>106573</xdr:rowOff>
    </xdr:from>
    <xdr:to>
      <xdr:col>34</xdr:col>
      <xdr:colOff>105509</xdr:colOff>
      <xdr:row>52</xdr:row>
      <xdr:rowOff>9591</xdr:rowOff>
    </xdr:to>
    <xdr:sp macro="" textlink="">
      <xdr:nvSpPr>
        <xdr:cNvPr id="424" name="Oval 423">
          <a:extLst>
            <a:ext uri="{FF2B5EF4-FFF2-40B4-BE49-F238E27FC236}">
              <a16:creationId xmlns:a16="http://schemas.microsoft.com/office/drawing/2014/main" id="{00000000-0008-0000-0200-0000A8010000}"/>
            </a:ext>
          </a:extLst>
        </xdr:cNvPr>
        <xdr:cNvSpPr/>
      </xdr:nvSpPr>
      <xdr:spPr>
        <a:xfrm>
          <a:off x="8626233" y="4944118"/>
          <a:ext cx="450094" cy="457200"/>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34</xdr:col>
      <xdr:colOff>120431</xdr:colOff>
      <xdr:row>49</xdr:row>
      <xdr:rowOff>93783</xdr:rowOff>
    </xdr:from>
    <xdr:to>
      <xdr:col>36</xdr:col>
      <xdr:colOff>177980</xdr:colOff>
      <xdr:row>51</xdr:row>
      <xdr:rowOff>177976</xdr:rowOff>
    </xdr:to>
    <xdr:sp macro="" textlink="">
      <xdr:nvSpPr>
        <xdr:cNvPr id="425" name="Oval 424">
          <a:extLst>
            <a:ext uri="{FF2B5EF4-FFF2-40B4-BE49-F238E27FC236}">
              <a16:creationId xmlns:a16="http://schemas.microsoft.com/office/drawing/2014/main" id="{00000000-0008-0000-0200-0000A9010000}"/>
            </a:ext>
          </a:extLst>
        </xdr:cNvPr>
        <xdr:cNvSpPr/>
      </xdr:nvSpPr>
      <xdr:spPr>
        <a:xfrm>
          <a:off x="9091249" y="4931328"/>
          <a:ext cx="450095" cy="453648"/>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37</xdr:col>
      <xdr:colOff>38367</xdr:colOff>
      <xdr:row>49</xdr:row>
      <xdr:rowOff>59680</xdr:rowOff>
    </xdr:from>
    <xdr:to>
      <xdr:col>39</xdr:col>
      <xdr:colOff>95916</xdr:colOff>
      <xdr:row>51</xdr:row>
      <xdr:rowOff>143873</xdr:rowOff>
    </xdr:to>
    <xdr:sp macro="" textlink="">
      <xdr:nvSpPr>
        <xdr:cNvPr id="426" name="Oval 425">
          <a:extLst>
            <a:ext uri="{FF2B5EF4-FFF2-40B4-BE49-F238E27FC236}">
              <a16:creationId xmlns:a16="http://schemas.microsoft.com/office/drawing/2014/main" id="{00000000-0008-0000-0200-0000AA010000}"/>
            </a:ext>
          </a:extLst>
        </xdr:cNvPr>
        <xdr:cNvSpPr/>
      </xdr:nvSpPr>
      <xdr:spPr>
        <a:xfrm>
          <a:off x="9598003" y="4897225"/>
          <a:ext cx="450095" cy="453648"/>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25</xdr:col>
      <xdr:colOff>184370</xdr:colOff>
      <xdr:row>51</xdr:row>
      <xdr:rowOff>99114</xdr:rowOff>
    </xdr:from>
    <xdr:to>
      <xdr:col>28</xdr:col>
      <xdr:colOff>50087</xdr:colOff>
      <xdr:row>54</xdr:row>
      <xdr:rowOff>2131</xdr:rowOff>
    </xdr:to>
    <xdr:sp macro="" textlink="">
      <xdr:nvSpPr>
        <xdr:cNvPr id="427" name="Oval 426">
          <a:extLst>
            <a:ext uri="{FF2B5EF4-FFF2-40B4-BE49-F238E27FC236}">
              <a16:creationId xmlns:a16="http://schemas.microsoft.com/office/drawing/2014/main" id="{00000000-0008-0000-0200-0000AB010000}"/>
            </a:ext>
          </a:extLst>
        </xdr:cNvPr>
        <xdr:cNvSpPr/>
      </xdr:nvSpPr>
      <xdr:spPr>
        <a:xfrm>
          <a:off x="7388734" y="5306114"/>
          <a:ext cx="454535" cy="468744"/>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28</xdr:col>
      <xdr:colOff>93784</xdr:colOff>
      <xdr:row>51</xdr:row>
      <xdr:rowOff>125756</xdr:rowOff>
    </xdr:from>
    <xdr:to>
      <xdr:col>30</xdr:col>
      <xdr:colOff>151333</xdr:colOff>
      <xdr:row>54</xdr:row>
      <xdr:rowOff>28773</xdr:rowOff>
    </xdr:to>
    <xdr:sp macro="" textlink="">
      <xdr:nvSpPr>
        <xdr:cNvPr id="428" name="Oval 427">
          <a:extLst>
            <a:ext uri="{FF2B5EF4-FFF2-40B4-BE49-F238E27FC236}">
              <a16:creationId xmlns:a16="http://schemas.microsoft.com/office/drawing/2014/main" id="{00000000-0008-0000-0200-0000AC010000}"/>
            </a:ext>
          </a:extLst>
        </xdr:cNvPr>
        <xdr:cNvSpPr/>
      </xdr:nvSpPr>
      <xdr:spPr>
        <a:xfrm>
          <a:off x="7886966" y="5332756"/>
          <a:ext cx="450094" cy="468744"/>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29</xdr:col>
      <xdr:colOff>144939</xdr:colOff>
      <xdr:row>53</xdr:row>
      <xdr:rowOff>166252</xdr:rowOff>
    </xdr:from>
    <xdr:to>
      <xdr:col>32</xdr:col>
      <xdr:colOff>10655</xdr:colOff>
      <xdr:row>56</xdr:row>
      <xdr:rowOff>69269</xdr:rowOff>
    </xdr:to>
    <xdr:sp macro="" textlink="">
      <xdr:nvSpPr>
        <xdr:cNvPr id="429" name="Oval 428">
          <a:extLst>
            <a:ext uri="{FF2B5EF4-FFF2-40B4-BE49-F238E27FC236}">
              <a16:creationId xmlns:a16="http://schemas.microsoft.com/office/drawing/2014/main" id="{00000000-0008-0000-0200-0000AD010000}"/>
            </a:ext>
          </a:extLst>
        </xdr:cNvPr>
        <xdr:cNvSpPr/>
      </xdr:nvSpPr>
      <xdr:spPr>
        <a:xfrm>
          <a:off x="8134394" y="5742707"/>
          <a:ext cx="454534" cy="468744"/>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29</xdr:col>
      <xdr:colOff>169451</xdr:colOff>
      <xdr:row>49</xdr:row>
      <xdr:rowOff>73533</xdr:rowOff>
    </xdr:from>
    <xdr:to>
      <xdr:col>32</xdr:col>
      <xdr:colOff>35167</xdr:colOff>
      <xdr:row>51</xdr:row>
      <xdr:rowOff>157726</xdr:rowOff>
    </xdr:to>
    <xdr:sp macro="" textlink="">
      <xdr:nvSpPr>
        <xdr:cNvPr id="430" name="Oval 429">
          <a:extLst>
            <a:ext uri="{FF2B5EF4-FFF2-40B4-BE49-F238E27FC236}">
              <a16:creationId xmlns:a16="http://schemas.microsoft.com/office/drawing/2014/main" id="{00000000-0008-0000-0200-0000AE010000}"/>
            </a:ext>
          </a:extLst>
        </xdr:cNvPr>
        <xdr:cNvSpPr/>
      </xdr:nvSpPr>
      <xdr:spPr>
        <a:xfrm>
          <a:off x="8158906" y="4911078"/>
          <a:ext cx="454534" cy="453648"/>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36</xdr:col>
      <xdr:colOff>2132</xdr:colOff>
      <xdr:row>51</xdr:row>
      <xdr:rowOff>87391</xdr:rowOff>
    </xdr:from>
    <xdr:to>
      <xdr:col>38</xdr:col>
      <xdr:colOff>59680</xdr:colOff>
      <xdr:row>53</xdr:row>
      <xdr:rowOff>171583</xdr:rowOff>
    </xdr:to>
    <xdr:sp macro="" textlink="">
      <xdr:nvSpPr>
        <xdr:cNvPr id="431" name="Oval 430">
          <a:extLst>
            <a:ext uri="{FF2B5EF4-FFF2-40B4-BE49-F238E27FC236}">
              <a16:creationId xmlns:a16="http://schemas.microsoft.com/office/drawing/2014/main" id="{00000000-0008-0000-0200-0000AF010000}"/>
            </a:ext>
          </a:extLst>
        </xdr:cNvPr>
        <xdr:cNvSpPr/>
      </xdr:nvSpPr>
      <xdr:spPr>
        <a:xfrm>
          <a:off x="9365496" y="5294391"/>
          <a:ext cx="450093" cy="453647"/>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38</xdr:col>
      <xdr:colOff>63943</xdr:colOff>
      <xdr:row>51</xdr:row>
      <xdr:rowOff>149202</xdr:rowOff>
    </xdr:from>
    <xdr:to>
      <xdr:col>40</xdr:col>
      <xdr:colOff>121492</xdr:colOff>
      <xdr:row>54</xdr:row>
      <xdr:rowOff>52219</xdr:rowOff>
    </xdr:to>
    <xdr:sp macro="" textlink="">
      <xdr:nvSpPr>
        <xdr:cNvPr id="432" name="Oval 431">
          <a:extLst>
            <a:ext uri="{FF2B5EF4-FFF2-40B4-BE49-F238E27FC236}">
              <a16:creationId xmlns:a16="http://schemas.microsoft.com/office/drawing/2014/main" id="{00000000-0008-0000-0200-0000B0010000}"/>
            </a:ext>
          </a:extLst>
        </xdr:cNvPr>
        <xdr:cNvSpPr/>
      </xdr:nvSpPr>
      <xdr:spPr>
        <a:xfrm>
          <a:off x="9819852" y="5356202"/>
          <a:ext cx="450095" cy="468744"/>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39</xdr:col>
      <xdr:colOff>93785</xdr:colOff>
      <xdr:row>49</xdr:row>
      <xdr:rowOff>120426</xdr:rowOff>
    </xdr:from>
    <xdr:to>
      <xdr:col>41</xdr:col>
      <xdr:colOff>151334</xdr:colOff>
      <xdr:row>52</xdr:row>
      <xdr:rowOff>23444</xdr:rowOff>
    </xdr:to>
    <xdr:sp macro="" textlink="">
      <xdr:nvSpPr>
        <xdr:cNvPr id="433" name="Oval 432">
          <a:extLst>
            <a:ext uri="{FF2B5EF4-FFF2-40B4-BE49-F238E27FC236}">
              <a16:creationId xmlns:a16="http://schemas.microsoft.com/office/drawing/2014/main" id="{00000000-0008-0000-0200-0000B1010000}"/>
            </a:ext>
          </a:extLst>
        </xdr:cNvPr>
        <xdr:cNvSpPr/>
      </xdr:nvSpPr>
      <xdr:spPr>
        <a:xfrm>
          <a:off x="10045967" y="4957971"/>
          <a:ext cx="450094" cy="457200"/>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25</xdr:col>
      <xdr:colOff>17052</xdr:colOff>
      <xdr:row>53</xdr:row>
      <xdr:rowOff>155597</xdr:rowOff>
    </xdr:from>
    <xdr:to>
      <xdr:col>27</xdr:col>
      <xdr:colOff>74601</xdr:colOff>
      <xdr:row>56</xdr:row>
      <xdr:rowOff>58614</xdr:rowOff>
    </xdr:to>
    <xdr:sp macro="" textlink="">
      <xdr:nvSpPr>
        <xdr:cNvPr id="434" name="Oval 433">
          <a:extLst>
            <a:ext uri="{FF2B5EF4-FFF2-40B4-BE49-F238E27FC236}">
              <a16:creationId xmlns:a16="http://schemas.microsoft.com/office/drawing/2014/main" id="{00000000-0008-0000-0200-0000B2010000}"/>
            </a:ext>
          </a:extLst>
        </xdr:cNvPr>
        <xdr:cNvSpPr/>
      </xdr:nvSpPr>
      <xdr:spPr>
        <a:xfrm>
          <a:off x="7221416" y="5732052"/>
          <a:ext cx="450094" cy="468744"/>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27</xdr:col>
      <xdr:colOff>78864</xdr:colOff>
      <xdr:row>53</xdr:row>
      <xdr:rowOff>164121</xdr:rowOff>
    </xdr:from>
    <xdr:to>
      <xdr:col>29</xdr:col>
      <xdr:colOff>136413</xdr:colOff>
      <xdr:row>56</xdr:row>
      <xdr:rowOff>67138</xdr:rowOff>
    </xdr:to>
    <xdr:sp macro="" textlink="">
      <xdr:nvSpPr>
        <xdr:cNvPr id="435" name="Oval 434">
          <a:extLst>
            <a:ext uri="{FF2B5EF4-FFF2-40B4-BE49-F238E27FC236}">
              <a16:creationId xmlns:a16="http://schemas.microsoft.com/office/drawing/2014/main" id="{00000000-0008-0000-0200-0000B3010000}"/>
            </a:ext>
          </a:extLst>
        </xdr:cNvPr>
        <xdr:cNvSpPr/>
      </xdr:nvSpPr>
      <xdr:spPr>
        <a:xfrm>
          <a:off x="7675773" y="5740576"/>
          <a:ext cx="450095" cy="468744"/>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32</xdr:col>
      <xdr:colOff>12788</xdr:colOff>
      <xdr:row>54</xdr:row>
      <xdr:rowOff>18118</xdr:rowOff>
    </xdr:from>
    <xdr:to>
      <xdr:col>34</xdr:col>
      <xdr:colOff>70337</xdr:colOff>
      <xdr:row>56</xdr:row>
      <xdr:rowOff>102310</xdr:rowOff>
    </xdr:to>
    <xdr:sp macro="" textlink="">
      <xdr:nvSpPr>
        <xdr:cNvPr id="436" name="Oval 435">
          <a:extLst>
            <a:ext uri="{FF2B5EF4-FFF2-40B4-BE49-F238E27FC236}">
              <a16:creationId xmlns:a16="http://schemas.microsoft.com/office/drawing/2014/main" id="{00000000-0008-0000-0200-0000B4010000}"/>
            </a:ext>
          </a:extLst>
        </xdr:cNvPr>
        <xdr:cNvSpPr/>
      </xdr:nvSpPr>
      <xdr:spPr>
        <a:xfrm>
          <a:off x="8591061" y="5790845"/>
          <a:ext cx="450094" cy="453647"/>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30</xdr:col>
      <xdr:colOff>181175</xdr:colOff>
      <xdr:row>51</xdr:row>
      <xdr:rowOff>122560</xdr:rowOff>
    </xdr:from>
    <xdr:to>
      <xdr:col>33</xdr:col>
      <xdr:colOff>46891</xdr:colOff>
      <xdr:row>54</xdr:row>
      <xdr:rowOff>25577</xdr:rowOff>
    </xdr:to>
    <xdr:sp macro="" textlink="">
      <xdr:nvSpPr>
        <xdr:cNvPr id="437" name="Oval 436">
          <a:extLst>
            <a:ext uri="{FF2B5EF4-FFF2-40B4-BE49-F238E27FC236}">
              <a16:creationId xmlns:a16="http://schemas.microsoft.com/office/drawing/2014/main" id="{00000000-0008-0000-0200-0000B5010000}"/>
            </a:ext>
          </a:extLst>
        </xdr:cNvPr>
        <xdr:cNvSpPr/>
      </xdr:nvSpPr>
      <xdr:spPr>
        <a:xfrm>
          <a:off x="8366902" y="5329560"/>
          <a:ext cx="454534" cy="468744"/>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34</xdr:col>
      <xdr:colOff>93785</xdr:colOff>
      <xdr:row>53</xdr:row>
      <xdr:rowOff>157727</xdr:rowOff>
    </xdr:from>
    <xdr:to>
      <xdr:col>36</xdr:col>
      <xdr:colOff>151334</xdr:colOff>
      <xdr:row>56</xdr:row>
      <xdr:rowOff>60744</xdr:rowOff>
    </xdr:to>
    <xdr:sp macro="" textlink="">
      <xdr:nvSpPr>
        <xdr:cNvPr id="438" name="Oval 437">
          <a:extLst>
            <a:ext uri="{FF2B5EF4-FFF2-40B4-BE49-F238E27FC236}">
              <a16:creationId xmlns:a16="http://schemas.microsoft.com/office/drawing/2014/main" id="{00000000-0008-0000-0200-0000B6010000}"/>
            </a:ext>
          </a:extLst>
        </xdr:cNvPr>
        <xdr:cNvSpPr/>
      </xdr:nvSpPr>
      <xdr:spPr>
        <a:xfrm>
          <a:off x="9064603" y="5734182"/>
          <a:ext cx="450095" cy="468744"/>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40</xdr:col>
      <xdr:colOff>123626</xdr:colOff>
      <xdr:row>51</xdr:row>
      <xdr:rowOff>144940</xdr:rowOff>
    </xdr:from>
    <xdr:to>
      <xdr:col>42</xdr:col>
      <xdr:colOff>181175</xdr:colOff>
      <xdr:row>54</xdr:row>
      <xdr:rowOff>47957</xdr:rowOff>
    </xdr:to>
    <xdr:sp macro="" textlink="">
      <xdr:nvSpPr>
        <xdr:cNvPr id="439" name="Oval 438">
          <a:extLst>
            <a:ext uri="{FF2B5EF4-FFF2-40B4-BE49-F238E27FC236}">
              <a16:creationId xmlns:a16="http://schemas.microsoft.com/office/drawing/2014/main" id="{00000000-0008-0000-0200-0000B7010000}"/>
            </a:ext>
          </a:extLst>
        </xdr:cNvPr>
        <xdr:cNvSpPr/>
      </xdr:nvSpPr>
      <xdr:spPr>
        <a:xfrm>
          <a:off x="10272081" y="5351940"/>
          <a:ext cx="450094" cy="468744"/>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35</xdr:col>
      <xdr:colOff>174780</xdr:colOff>
      <xdr:row>56</xdr:row>
      <xdr:rowOff>4264</xdr:rowOff>
    </xdr:from>
    <xdr:to>
      <xdr:col>38</xdr:col>
      <xdr:colOff>40496</xdr:colOff>
      <xdr:row>58</xdr:row>
      <xdr:rowOff>88457</xdr:rowOff>
    </xdr:to>
    <xdr:sp macro="" textlink="">
      <xdr:nvSpPr>
        <xdr:cNvPr id="440" name="Oval 439">
          <a:extLst>
            <a:ext uri="{FF2B5EF4-FFF2-40B4-BE49-F238E27FC236}">
              <a16:creationId xmlns:a16="http://schemas.microsoft.com/office/drawing/2014/main" id="{00000000-0008-0000-0200-0000B8010000}"/>
            </a:ext>
          </a:extLst>
        </xdr:cNvPr>
        <xdr:cNvSpPr/>
      </xdr:nvSpPr>
      <xdr:spPr>
        <a:xfrm>
          <a:off x="9341871" y="6146446"/>
          <a:ext cx="454534" cy="453647"/>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26</xdr:col>
      <xdr:colOff>36899</xdr:colOff>
      <xdr:row>56</xdr:row>
      <xdr:rowOff>8305</xdr:rowOff>
    </xdr:from>
    <xdr:to>
      <xdr:col>28</xdr:col>
      <xdr:colOff>94448</xdr:colOff>
      <xdr:row>58</xdr:row>
      <xdr:rowOff>92498</xdr:rowOff>
    </xdr:to>
    <xdr:sp macro="" textlink="">
      <xdr:nvSpPr>
        <xdr:cNvPr id="441" name="Oval 440">
          <a:extLst>
            <a:ext uri="{FF2B5EF4-FFF2-40B4-BE49-F238E27FC236}">
              <a16:creationId xmlns:a16="http://schemas.microsoft.com/office/drawing/2014/main" id="{00000000-0008-0000-0200-0000B9010000}"/>
            </a:ext>
          </a:extLst>
        </xdr:cNvPr>
        <xdr:cNvSpPr/>
      </xdr:nvSpPr>
      <xdr:spPr>
        <a:xfrm>
          <a:off x="7356581" y="10003952"/>
          <a:ext cx="443032" cy="451746"/>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28</xdr:col>
      <xdr:colOff>143875</xdr:colOff>
      <xdr:row>56</xdr:row>
      <xdr:rowOff>26642</xdr:rowOff>
    </xdr:from>
    <xdr:to>
      <xdr:col>31</xdr:col>
      <xdr:colOff>9591</xdr:colOff>
      <xdr:row>58</xdr:row>
      <xdr:rowOff>110835</xdr:rowOff>
    </xdr:to>
    <xdr:sp macro="" textlink="">
      <xdr:nvSpPr>
        <xdr:cNvPr id="442" name="Oval 441">
          <a:extLst>
            <a:ext uri="{FF2B5EF4-FFF2-40B4-BE49-F238E27FC236}">
              <a16:creationId xmlns:a16="http://schemas.microsoft.com/office/drawing/2014/main" id="{00000000-0008-0000-0200-0000BA010000}"/>
            </a:ext>
          </a:extLst>
        </xdr:cNvPr>
        <xdr:cNvSpPr/>
      </xdr:nvSpPr>
      <xdr:spPr>
        <a:xfrm>
          <a:off x="7937057" y="6168824"/>
          <a:ext cx="454534" cy="453647"/>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32</xdr:col>
      <xdr:colOff>67142</xdr:colOff>
      <xdr:row>58</xdr:row>
      <xdr:rowOff>72470</xdr:rowOff>
    </xdr:from>
    <xdr:to>
      <xdr:col>34</xdr:col>
      <xdr:colOff>124691</xdr:colOff>
      <xdr:row>60</xdr:row>
      <xdr:rowOff>156662</xdr:rowOff>
    </xdr:to>
    <xdr:sp macro="" textlink="">
      <xdr:nvSpPr>
        <xdr:cNvPr id="443" name="Oval 442">
          <a:extLst>
            <a:ext uri="{FF2B5EF4-FFF2-40B4-BE49-F238E27FC236}">
              <a16:creationId xmlns:a16="http://schemas.microsoft.com/office/drawing/2014/main" id="{00000000-0008-0000-0200-0000BB010000}"/>
            </a:ext>
          </a:extLst>
        </xdr:cNvPr>
        <xdr:cNvSpPr/>
      </xdr:nvSpPr>
      <xdr:spPr>
        <a:xfrm>
          <a:off x="8645415" y="6584106"/>
          <a:ext cx="450094" cy="453647"/>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33</xdr:col>
      <xdr:colOff>70339</xdr:colOff>
      <xdr:row>56</xdr:row>
      <xdr:rowOff>22378</xdr:rowOff>
    </xdr:from>
    <xdr:to>
      <xdr:col>35</xdr:col>
      <xdr:colOff>127888</xdr:colOff>
      <xdr:row>58</xdr:row>
      <xdr:rowOff>106571</xdr:rowOff>
    </xdr:to>
    <xdr:sp macro="" textlink="">
      <xdr:nvSpPr>
        <xdr:cNvPr id="444" name="Oval 443">
          <a:extLst>
            <a:ext uri="{FF2B5EF4-FFF2-40B4-BE49-F238E27FC236}">
              <a16:creationId xmlns:a16="http://schemas.microsoft.com/office/drawing/2014/main" id="{00000000-0008-0000-0200-0000BC010000}"/>
            </a:ext>
          </a:extLst>
        </xdr:cNvPr>
        <xdr:cNvSpPr/>
      </xdr:nvSpPr>
      <xdr:spPr>
        <a:xfrm>
          <a:off x="8844884" y="6164560"/>
          <a:ext cx="450095" cy="453647"/>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36</xdr:col>
      <xdr:colOff>164124</xdr:colOff>
      <xdr:row>53</xdr:row>
      <xdr:rowOff>132149</xdr:rowOff>
    </xdr:from>
    <xdr:to>
      <xdr:col>39</xdr:col>
      <xdr:colOff>29840</xdr:colOff>
      <xdr:row>56</xdr:row>
      <xdr:rowOff>35166</xdr:rowOff>
    </xdr:to>
    <xdr:sp macro="" textlink="">
      <xdr:nvSpPr>
        <xdr:cNvPr id="445" name="Oval 444">
          <a:extLst>
            <a:ext uri="{FF2B5EF4-FFF2-40B4-BE49-F238E27FC236}">
              <a16:creationId xmlns:a16="http://schemas.microsoft.com/office/drawing/2014/main" id="{00000000-0008-0000-0200-0000BD010000}"/>
            </a:ext>
          </a:extLst>
        </xdr:cNvPr>
        <xdr:cNvSpPr/>
      </xdr:nvSpPr>
      <xdr:spPr>
        <a:xfrm>
          <a:off x="9527488" y="5708604"/>
          <a:ext cx="454534" cy="468744"/>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24</xdr:col>
      <xdr:colOff>603205</xdr:colOff>
      <xdr:row>58</xdr:row>
      <xdr:rowOff>54353</xdr:rowOff>
    </xdr:from>
    <xdr:to>
      <xdr:col>27</xdr:col>
      <xdr:colOff>53285</xdr:colOff>
      <xdr:row>60</xdr:row>
      <xdr:rowOff>138545</xdr:rowOff>
    </xdr:to>
    <xdr:sp macro="" textlink="">
      <xdr:nvSpPr>
        <xdr:cNvPr id="446" name="Oval 445">
          <a:extLst>
            <a:ext uri="{FF2B5EF4-FFF2-40B4-BE49-F238E27FC236}">
              <a16:creationId xmlns:a16="http://schemas.microsoft.com/office/drawing/2014/main" id="{00000000-0008-0000-0200-0000BE010000}"/>
            </a:ext>
          </a:extLst>
        </xdr:cNvPr>
        <xdr:cNvSpPr/>
      </xdr:nvSpPr>
      <xdr:spPr>
        <a:xfrm>
          <a:off x="7195660" y="6565989"/>
          <a:ext cx="454534" cy="453647"/>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27</xdr:col>
      <xdr:colOff>75667</xdr:colOff>
      <xdr:row>58</xdr:row>
      <xdr:rowOff>33036</xdr:rowOff>
    </xdr:from>
    <xdr:to>
      <xdr:col>29</xdr:col>
      <xdr:colOff>133216</xdr:colOff>
      <xdr:row>60</xdr:row>
      <xdr:rowOff>117228</xdr:rowOff>
    </xdr:to>
    <xdr:sp macro="" textlink="">
      <xdr:nvSpPr>
        <xdr:cNvPr id="447" name="Oval 446">
          <a:extLst>
            <a:ext uri="{FF2B5EF4-FFF2-40B4-BE49-F238E27FC236}">
              <a16:creationId xmlns:a16="http://schemas.microsoft.com/office/drawing/2014/main" id="{00000000-0008-0000-0200-0000BF010000}"/>
            </a:ext>
          </a:extLst>
        </xdr:cNvPr>
        <xdr:cNvSpPr/>
      </xdr:nvSpPr>
      <xdr:spPr>
        <a:xfrm>
          <a:off x="7672576" y="6544672"/>
          <a:ext cx="450095" cy="453647"/>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38</xdr:col>
      <xdr:colOff>30908</xdr:colOff>
      <xdr:row>60</xdr:row>
      <xdr:rowOff>105505</xdr:rowOff>
    </xdr:from>
    <xdr:to>
      <xdr:col>40</xdr:col>
      <xdr:colOff>88457</xdr:colOff>
      <xdr:row>62</xdr:row>
      <xdr:rowOff>189697</xdr:rowOff>
    </xdr:to>
    <xdr:sp macro="" textlink="">
      <xdr:nvSpPr>
        <xdr:cNvPr id="448" name="Oval 447">
          <a:extLst>
            <a:ext uri="{FF2B5EF4-FFF2-40B4-BE49-F238E27FC236}">
              <a16:creationId xmlns:a16="http://schemas.microsoft.com/office/drawing/2014/main" id="{00000000-0008-0000-0200-0000C0010000}"/>
            </a:ext>
          </a:extLst>
        </xdr:cNvPr>
        <xdr:cNvSpPr/>
      </xdr:nvSpPr>
      <xdr:spPr>
        <a:xfrm>
          <a:off x="9786817" y="6986596"/>
          <a:ext cx="450095" cy="453646"/>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31</xdr:col>
      <xdr:colOff>7460</xdr:colOff>
      <xdr:row>56</xdr:row>
      <xdr:rowOff>44759</xdr:rowOff>
    </xdr:from>
    <xdr:to>
      <xdr:col>33</xdr:col>
      <xdr:colOff>65009</xdr:colOff>
      <xdr:row>58</xdr:row>
      <xdr:rowOff>128952</xdr:rowOff>
    </xdr:to>
    <xdr:sp macro="" textlink="">
      <xdr:nvSpPr>
        <xdr:cNvPr id="449" name="Oval 448">
          <a:extLst>
            <a:ext uri="{FF2B5EF4-FFF2-40B4-BE49-F238E27FC236}">
              <a16:creationId xmlns:a16="http://schemas.microsoft.com/office/drawing/2014/main" id="{00000000-0008-0000-0200-0000C1010000}"/>
            </a:ext>
          </a:extLst>
        </xdr:cNvPr>
        <xdr:cNvSpPr/>
      </xdr:nvSpPr>
      <xdr:spPr>
        <a:xfrm>
          <a:off x="8389460" y="6186941"/>
          <a:ext cx="450094" cy="453647"/>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34</xdr:col>
      <xdr:colOff>143874</xdr:colOff>
      <xdr:row>58</xdr:row>
      <xdr:rowOff>15983</xdr:rowOff>
    </xdr:from>
    <xdr:to>
      <xdr:col>37</xdr:col>
      <xdr:colOff>9590</xdr:colOff>
      <xdr:row>60</xdr:row>
      <xdr:rowOff>100175</xdr:rowOff>
    </xdr:to>
    <xdr:sp macro="" textlink="">
      <xdr:nvSpPr>
        <xdr:cNvPr id="450" name="Oval 449">
          <a:extLst>
            <a:ext uri="{FF2B5EF4-FFF2-40B4-BE49-F238E27FC236}">
              <a16:creationId xmlns:a16="http://schemas.microsoft.com/office/drawing/2014/main" id="{00000000-0008-0000-0200-0000C2010000}"/>
            </a:ext>
          </a:extLst>
        </xdr:cNvPr>
        <xdr:cNvSpPr/>
      </xdr:nvSpPr>
      <xdr:spPr>
        <a:xfrm>
          <a:off x="9114692" y="6527619"/>
          <a:ext cx="454534" cy="453647"/>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38</xdr:col>
      <xdr:colOff>45826</xdr:colOff>
      <xdr:row>56</xdr:row>
      <xdr:rowOff>29839</xdr:rowOff>
    </xdr:from>
    <xdr:to>
      <xdr:col>40</xdr:col>
      <xdr:colOff>103375</xdr:colOff>
      <xdr:row>58</xdr:row>
      <xdr:rowOff>114032</xdr:rowOff>
    </xdr:to>
    <xdr:sp macro="" textlink="">
      <xdr:nvSpPr>
        <xdr:cNvPr id="451" name="Oval 450">
          <a:extLst>
            <a:ext uri="{FF2B5EF4-FFF2-40B4-BE49-F238E27FC236}">
              <a16:creationId xmlns:a16="http://schemas.microsoft.com/office/drawing/2014/main" id="{00000000-0008-0000-0200-0000C3010000}"/>
            </a:ext>
          </a:extLst>
        </xdr:cNvPr>
        <xdr:cNvSpPr/>
      </xdr:nvSpPr>
      <xdr:spPr>
        <a:xfrm>
          <a:off x="9801735" y="6172021"/>
          <a:ext cx="450095" cy="453647"/>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39</xdr:col>
      <xdr:colOff>80996</xdr:colOff>
      <xdr:row>54</xdr:row>
      <xdr:rowOff>1064</xdr:rowOff>
    </xdr:from>
    <xdr:to>
      <xdr:col>41</xdr:col>
      <xdr:colOff>138545</xdr:colOff>
      <xdr:row>56</xdr:row>
      <xdr:rowOff>85256</xdr:rowOff>
    </xdr:to>
    <xdr:sp macro="" textlink="">
      <xdr:nvSpPr>
        <xdr:cNvPr id="452" name="Oval 451">
          <a:extLst>
            <a:ext uri="{FF2B5EF4-FFF2-40B4-BE49-F238E27FC236}">
              <a16:creationId xmlns:a16="http://schemas.microsoft.com/office/drawing/2014/main" id="{00000000-0008-0000-0200-0000C4010000}"/>
            </a:ext>
          </a:extLst>
        </xdr:cNvPr>
        <xdr:cNvSpPr/>
      </xdr:nvSpPr>
      <xdr:spPr>
        <a:xfrm>
          <a:off x="10033178" y="5773791"/>
          <a:ext cx="450094" cy="453647"/>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26</xdr:col>
      <xdr:colOff>30906</xdr:colOff>
      <xdr:row>60</xdr:row>
      <xdr:rowOff>78861</xdr:rowOff>
    </xdr:from>
    <xdr:to>
      <xdr:col>28</xdr:col>
      <xdr:colOff>88455</xdr:colOff>
      <xdr:row>62</xdr:row>
      <xdr:rowOff>163053</xdr:rowOff>
    </xdr:to>
    <xdr:sp macro="" textlink="">
      <xdr:nvSpPr>
        <xdr:cNvPr id="453" name="Oval 452">
          <a:extLst>
            <a:ext uri="{FF2B5EF4-FFF2-40B4-BE49-F238E27FC236}">
              <a16:creationId xmlns:a16="http://schemas.microsoft.com/office/drawing/2014/main" id="{00000000-0008-0000-0200-0000C5010000}"/>
            </a:ext>
          </a:extLst>
        </xdr:cNvPr>
        <xdr:cNvSpPr/>
      </xdr:nvSpPr>
      <xdr:spPr>
        <a:xfrm>
          <a:off x="7431542" y="6959952"/>
          <a:ext cx="450095" cy="453646"/>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31</xdr:col>
      <xdr:colOff>12788</xdr:colOff>
      <xdr:row>60</xdr:row>
      <xdr:rowOff>98043</xdr:rowOff>
    </xdr:from>
    <xdr:to>
      <xdr:col>33</xdr:col>
      <xdr:colOff>70337</xdr:colOff>
      <xdr:row>62</xdr:row>
      <xdr:rowOff>182235</xdr:rowOff>
    </xdr:to>
    <xdr:sp macro="" textlink="">
      <xdr:nvSpPr>
        <xdr:cNvPr id="454" name="Oval 453">
          <a:extLst>
            <a:ext uri="{FF2B5EF4-FFF2-40B4-BE49-F238E27FC236}">
              <a16:creationId xmlns:a16="http://schemas.microsoft.com/office/drawing/2014/main" id="{00000000-0008-0000-0200-0000C6010000}"/>
            </a:ext>
          </a:extLst>
        </xdr:cNvPr>
        <xdr:cNvSpPr/>
      </xdr:nvSpPr>
      <xdr:spPr>
        <a:xfrm>
          <a:off x="8394788" y="6979134"/>
          <a:ext cx="450094" cy="453646"/>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35</xdr:col>
      <xdr:colOff>138547</xdr:colOff>
      <xdr:row>60</xdr:row>
      <xdr:rowOff>106572</xdr:rowOff>
    </xdr:from>
    <xdr:to>
      <xdr:col>38</xdr:col>
      <xdr:colOff>4263</xdr:colOff>
      <xdr:row>62</xdr:row>
      <xdr:rowOff>190764</xdr:rowOff>
    </xdr:to>
    <xdr:sp macro="" textlink="">
      <xdr:nvSpPr>
        <xdr:cNvPr id="455" name="Oval 454">
          <a:extLst>
            <a:ext uri="{FF2B5EF4-FFF2-40B4-BE49-F238E27FC236}">
              <a16:creationId xmlns:a16="http://schemas.microsoft.com/office/drawing/2014/main" id="{00000000-0008-0000-0200-0000C7010000}"/>
            </a:ext>
          </a:extLst>
        </xdr:cNvPr>
        <xdr:cNvSpPr/>
      </xdr:nvSpPr>
      <xdr:spPr>
        <a:xfrm>
          <a:off x="9305638" y="6987663"/>
          <a:ext cx="454534" cy="453646"/>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29</xdr:col>
      <xdr:colOff>157729</xdr:colOff>
      <xdr:row>58</xdr:row>
      <xdr:rowOff>67140</xdr:rowOff>
    </xdr:from>
    <xdr:to>
      <xdr:col>32</xdr:col>
      <xdr:colOff>23445</xdr:colOff>
      <xdr:row>60</xdr:row>
      <xdr:rowOff>151332</xdr:rowOff>
    </xdr:to>
    <xdr:sp macro="" textlink="">
      <xdr:nvSpPr>
        <xdr:cNvPr id="456" name="Oval 455">
          <a:extLst>
            <a:ext uri="{FF2B5EF4-FFF2-40B4-BE49-F238E27FC236}">
              <a16:creationId xmlns:a16="http://schemas.microsoft.com/office/drawing/2014/main" id="{00000000-0008-0000-0200-0000C8010000}"/>
            </a:ext>
          </a:extLst>
        </xdr:cNvPr>
        <xdr:cNvSpPr/>
      </xdr:nvSpPr>
      <xdr:spPr>
        <a:xfrm>
          <a:off x="8147184" y="6578776"/>
          <a:ext cx="454534" cy="453647"/>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39</xdr:col>
      <xdr:colOff>75667</xdr:colOff>
      <xdr:row>58</xdr:row>
      <xdr:rowOff>70338</xdr:rowOff>
    </xdr:from>
    <xdr:to>
      <xdr:col>41</xdr:col>
      <xdr:colOff>133216</xdr:colOff>
      <xdr:row>60</xdr:row>
      <xdr:rowOff>154530</xdr:rowOff>
    </xdr:to>
    <xdr:sp macro="" textlink="">
      <xdr:nvSpPr>
        <xdr:cNvPr id="457" name="Oval 456">
          <a:extLst>
            <a:ext uri="{FF2B5EF4-FFF2-40B4-BE49-F238E27FC236}">
              <a16:creationId xmlns:a16="http://schemas.microsoft.com/office/drawing/2014/main" id="{00000000-0008-0000-0200-0000C9010000}"/>
            </a:ext>
          </a:extLst>
        </xdr:cNvPr>
        <xdr:cNvSpPr/>
      </xdr:nvSpPr>
      <xdr:spPr>
        <a:xfrm>
          <a:off x="10027849" y="6581974"/>
          <a:ext cx="450094" cy="453647"/>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40</xdr:col>
      <xdr:colOff>132151</xdr:colOff>
      <xdr:row>60</xdr:row>
      <xdr:rowOff>110835</xdr:rowOff>
    </xdr:from>
    <xdr:to>
      <xdr:col>42</xdr:col>
      <xdr:colOff>189700</xdr:colOff>
      <xdr:row>63</xdr:row>
      <xdr:rowOff>3195</xdr:rowOff>
    </xdr:to>
    <xdr:sp macro="" textlink="">
      <xdr:nvSpPr>
        <xdr:cNvPr id="458" name="Oval 457">
          <a:extLst>
            <a:ext uri="{FF2B5EF4-FFF2-40B4-BE49-F238E27FC236}">
              <a16:creationId xmlns:a16="http://schemas.microsoft.com/office/drawing/2014/main" id="{00000000-0008-0000-0200-0000CA010000}"/>
            </a:ext>
          </a:extLst>
        </xdr:cNvPr>
        <xdr:cNvSpPr/>
      </xdr:nvSpPr>
      <xdr:spPr>
        <a:xfrm>
          <a:off x="10280606" y="6991926"/>
          <a:ext cx="450094" cy="458087"/>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40</xdr:col>
      <xdr:colOff>114035</xdr:colOff>
      <xdr:row>56</xdr:row>
      <xdr:rowOff>34102</xdr:rowOff>
    </xdr:from>
    <xdr:to>
      <xdr:col>42</xdr:col>
      <xdr:colOff>171584</xdr:colOff>
      <xdr:row>58</xdr:row>
      <xdr:rowOff>118295</xdr:rowOff>
    </xdr:to>
    <xdr:sp macro="" textlink="">
      <xdr:nvSpPr>
        <xdr:cNvPr id="459" name="Oval 458">
          <a:extLst>
            <a:ext uri="{FF2B5EF4-FFF2-40B4-BE49-F238E27FC236}">
              <a16:creationId xmlns:a16="http://schemas.microsoft.com/office/drawing/2014/main" id="{00000000-0008-0000-0200-0000CB010000}"/>
            </a:ext>
          </a:extLst>
        </xdr:cNvPr>
        <xdr:cNvSpPr/>
      </xdr:nvSpPr>
      <xdr:spPr>
        <a:xfrm>
          <a:off x="10262490" y="6176284"/>
          <a:ext cx="450094" cy="453647"/>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33</xdr:col>
      <xdr:colOff>58615</xdr:colOff>
      <xdr:row>60</xdr:row>
      <xdr:rowOff>117230</xdr:rowOff>
    </xdr:from>
    <xdr:to>
      <xdr:col>35</xdr:col>
      <xdr:colOff>116164</xdr:colOff>
      <xdr:row>63</xdr:row>
      <xdr:rowOff>9590</xdr:rowOff>
    </xdr:to>
    <xdr:sp macro="" textlink="">
      <xdr:nvSpPr>
        <xdr:cNvPr id="460" name="Oval 459">
          <a:extLst>
            <a:ext uri="{FF2B5EF4-FFF2-40B4-BE49-F238E27FC236}">
              <a16:creationId xmlns:a16="http://schemas.microsoft.com/office/drawing/2014/main" id="{00000000-0008-0000-0200-0000CC010000}"/>
            </a:ext>
          </a:extLst>
        </xdr:cNvPr>
        <xdr:cNvSpPr/>
      </xdr:nvSpPr>
      <xdr:spPr>
        <a:xfrm>
          <a:off x="8833160" y="6998321"/>
          <a:ext cx="450095" cy="458087"/>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28</xdr:col>
      <xdr:colOff>109770</xdr:colOff>
      <xdr:row>60</xdr:row>
      <xdr:rowOff>99112</xdr:rowOff>
    </xdr:from>
    <xdr:to>
      <xdr:col>30</xdr:col>
      <xdr:colOff>167319</xdr:colOff>
      <xdr:row>62</xdr:row>
      <xdr:rowOff>183304</xdr:rowOff>
    </xdr:to>
    <xdr:sp macro="" textlink="">
      <xdr:nvSpPr>
        <xdr:cNvPr id="461" name="Oval 460">
          <a:extLst>
            <a:ext uri="{FF2B5EF4-FFF2-40B4-BE49-F238E27FC236}">
              <a16:creationId xmlns:a16="http://schemas.microsoft.com/office/drawing/2014/main" id="{00000000-0008-0000-0200-0000CD010000}"/>
            </a:ext>
          </a:extLst>
        </xdr:cNvPr>
        <xdr:cNvSpPr/>
      </xdr:nvSpPr>
      <xdr:spPr>
        <a:xfrm>
          <a:off x="7902952" y="6980203"/>
          <a:ext cx="450094" cy="453646"/>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24</xdr:col>
      <xdr:colOff>607468</xdr:colOff>
      <xdr:row>45</xdr:row>
      <xdr:rowOff>10657</xdr:rowOff>
    </xdr:from>
    <xdr:to>
      <xdr:col>27</xdr:col>
      <xdr:colOff>57548</xdr:colOff>
      <xdr:row>47</xdr:row>
      <xdr:rowOff>94850</xdr:rowOff>
    </xdr:to>
    <xdr:sp macro="" textlink="">
      <xdr:nvSpPr>
        <xdr:cNvPr id="462" name="Oval 461">
          <a:extLst>
            <a:ext uri="{FF2B5EF4-FFF2-40B4-BE49-F238E27FC236}">
              <a16:creationId xmlns:a16="http://schemas.microsoft.com/office/drawing/2014/main" id="{00000000-0008-0000-0200-0000CE010000}"/>
            </a:ext>
          </a:extLst>
        </xdr:cNvPr>
        <xdr:cNvSpPr/>
      </xdr:nvSpPr>
      <xdr:spPr>
        <a:xfrm>
          <a:off x="7199923" y="4109293"/>
          <a:ext cx="454534" cy="453648"/>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27</xdr:col>
      <xdr:colOff>69273</xdr:colOff>
      <xdr:row>44</xdr:row>
      <xdr:rowOff>186503</xdr:rowOff>
    </xdr:from>
    <xdr:to>
      <xdr:col>29</xdr:col>
      <xdr:colOff>126822</xdr:colOff>
      <xdr:row>47</xdr:row>
      <xdr:rowOff>78863</xdr:rowOff>
    </xdr:to>
    <xdr:sp macro="" textlink="">
      <xdr:nvSpPr>
        <xdr:cNvPr id="463" name="Oval 462">
          <a:extLst>
            <a:ext uri="{FF2B5EF4-FFF2-40B4-BE49-F238E27FC236}">
              <a16:creationId xmlns:a16="http://schemas.microsoft.com/office/drawing/2014/main" id="{00000000-0008-0000-0200-0000CF010000}"/>
            </a:ext>
          </a:extLst>
        </xdr:cNvPr>
        <xdr:cNvSpPr/>
      </xdr:nvSpPr>
      <xdr:spPr>
        <a:xfrm>
          <a:off x="7666182" y="4088867"/>
          <a:ext cx="450095" cy="458087"/>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29</xdr:col>
      <xdr:colOff>152401</xdr:colOff>
      <xdr:row>45</xdr:row>
      <xdr:rowOff>3195</xdr:rowOff>
    </xdr:from>
    <xdr:to>
      <xdr:col>32</xdr:col>
      <xdr:colOff>18117</xdr:colOff>
      <xdr:row>47</xdr:row>
      <xdr:rowOff>87388</xdr:rowOff>
    </xdr:to>
    <xdr:sp macro="" textlink="">
      <xdr:nvSpPr>
        <xdr:cNvPr id="464" name="Oval 463">
          <a:extLst>
            <a:ext uri="{FF2B5EF4-FFF2-40B4-BE49-F238E27FC236}">
              <a16:creationId xmlns:a16="http://schemas.microsoft.com/office/drawing/2014/main" id="{00000000-0008-0000-0200-0000D0010000}"/>
            </a:ext>
          </a:extLst>
        </xdr:cNvPr>
        <xdr:cNvSpPr/>
      </xdr:nvSpPr>
      <xdr:spPr>
        <a:xfrm>
          <a:off x="8141856" y="4101831"/>
          <a:ext cx="454534" cy="453648"/>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32</xdr:col>
      <xdr:colOff>70338</xdr:colOff>
      <xdr:row>44</xdr:row>
      <xdr:rowOff>187568</xdr:rowOff>
    </xdr:from>
    <xdr:to>
      <xdr:col>34</xdr:col>
      <xdr:colOff>127887</xdr:colOff>
      <xdr:row>47</xdr:row>
      <xdr:rowOff>79928</xdr:rowOff>
    </xdr:to>
    <xdr:sp macro="" textlink="">
      <xdr:nvSpPr>
        <xdr:cNvPr id="465" name="Oval 464">
          <a:extLst>
            <a:ext uri="{FF2B5EF4-FFF2-40B4-BE49-F238E27FC236}">
              <a16:creationId xmlns:a16="http://schemas.microsoft.com/office/drawing/2014/main" id="{00000000-0008-0000-0200-0000D1010000}"/>
            </a:ext>
          </a:extLst>
        </xdr:cNvPr>
        <xdr:cNvSpPr/>
      </xdr:nvSpPr>
      <xdr:spPr>
        <a:xfrm>
          <a:off x="8648611" y="4089932"/>
          <a:ext cx="450094" cy="458087"/>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34</xdr:col>
      <xdr:colOff>142810</xdr:colOff>
      <xdr:row>44</xdr:row>
      <xdr:rowOff>180108</xdr:rowOff>
    </xdr:from>
    <xdr:to>
      <xdr:col>37</xdr:col>
      <xdr:colOff>8526</xdr:colOff>
      <xdr:row>47</xdr:row>
      <xdr:rowOff>72468</xdr:rowOff>
    </xdr:to>
    <xdr:sp macro="" textlink="">
      <xdr:nvSpPr>
        <xdr:cNvPr id="466" name="Oval 465">
          <a:extLst>
            <a:ext uri="{FF2B5EF4-FFF2-40B4-BE49-F238E27FC236}">
              <a16:creationId xmlns:a16="http://schemas.microsoft.com/office/drawing/2014/main" id="{00000000-0008-0000-0200-0000D2010000}"/>
            </a:ext>
          </a:extLst>
        </xdr:cNvPr>
        <xdr:cNvSpPr/>
      </xdr:nvSpPr>
      <xdr:spPr>
        <a:xfrm>
          <a:off x="9113628" y="4082472"/>
          <a:ext cx="454534" cy="458087"/>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37</xdr:col>
      <xdr:colOff>28775</xdr:colOff>
      <xdr:row>45</xdr:row>
      <xdr:rowOff>7458</xdr:rowOff>
    </xdr:from>
    <xdr:to>
      <xdr:col>39</xdr:col>
      <xdr:colOff>86324</xdr:colOff>
      <xdr:row>47</xdr:row>
      <xdr:rowOff>91651</xdr:rowOff>
    </xdr:to>
    <xdr:sp macro="" textlink="">
      <xdr:nvSpPr>
        <xdr:cNvPr id="467" name="Oval 466">
          <a:extLst>
            <a:ext uri="{FF2B5EF4-FFF2-40B4-BE49-F238E27FC236}">
              <a16:creationId xmlns:a16="http://schemas.microsoft.com/office/drawing/2014/main" id="{00000000-0008-0000-0200-0000D3010000}"/>
            </a:ext>
          </a:extLst>
        </xdr:cNvPr>
        <xdr:cNvSpPr/>
      </xdr:nvSpPr>
      <xdr:spPr>
        <a:xfrm>
          <a:off x="9588411" y="4106094"/>
          <a:ext cx="450095" cy="453648"/>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40</xdr:col>
      <xdr:colOff>2</xdr:colOff>
      <xdr:row>45</xdr:row>
      <xdr:rowOff>5327</xdr:rowOff>
    </xdr:from>
    <xdr:to>
      <xdr:col>42</xdr:col>
      <xdr:colOff>57551</xdr:colOff>
      <xdr:row>47</xdr:row>
      <xdr:rowOff>89520</xdr:rowOff>
    </xdr:to>
    <xdr:sp macro="" textlink="">
      <xdr:nvSpPr>
        <xdr:cNvPr id="468" name="Oval 467">
          <a:extLst>
            <a:ext uri="{FF2B5EF4-FFF2-40B4-BE49-F238E27FC236}">
              <a16:creationId xmlns:a16="http://schemas.microsoft.com/office/drawing/2014/main" id="{00000000-0008-0000-0200-0000D4010000}"/>
            </a:ext>
          </a:extLst>
        </xdr:cNvPr>
        <xdr:cNvSpPr/>
      </xdr:nvSpPr>
      <xdr:spPr>
        <a:xfrm>
          <a:off x="10148457" y="4103963"/>
          <a:ext cx="450094" cy="453648"/>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26</xdr:col>
      <xdr:colOff>45827</xdr:colOff>
      <xdr:row>47</xdr:row>
      <xdr:rowOff>29840</xdr:rowOff>
    </xdr:from>
    <xdr:to>
      <xdr:col>28</xdr:col>
      <xdr:colOff>103376</xdr:colOff>
      <xdr:row>49</xdr:row>
      <xdr:rowOff>114032</xdr:rowOff>
    </xdr:to>
    <xdr:sp macro="" textlink="">
      <xdr:nvSpPr>
        <xdr:cNvPr id="469" name="Oval 468">
          <a:extLst>
            <a:ext uri="{FF2B5EF4-FFF2-40B4-BE49-F238E27FC236}">
              <a16:creationId xmlns:a16="http://schemas.microsoft.com/office/drawing/2014/main" id="{00000000-0008-0000-0200-0000D5010000}"/>
            </a:ext>
          </a:extLst>
        </xdr:cNvPr>
        <xdr:cNvSpPr/>
      </xdr:nvSpPr>
      <xdr:spPr>
        <a:xfrm>
          <a:off x="7446463" y="4497931"/>
          <a:ext cx="450095" cy="453646"/>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33</xdr:col>
      <xdr:colOff>86324</xdr:colOff>
      <xdr:row>47</xdr:row>
      <xdr:rowOff>49023</xdr:rowOff>
    </xdr:from>
    <xdr:to>
      <xdr:col>35</xdr:col>
      <xdr:colOff>143873</xdr:colOff>
      <xdr:row>49</xdr:row>
      <xdr:rowOff>133215</xdr:rowOff>
    </xdr:to>
    <xdr:sp macro="" textlink="">
      <xdr:nvSpPr>
        <xdr:cNvPr id="470" name="Oval 469">
          <a:extLst>
            <a:ext uri="{FF2B5EF4-FFF2-40B4-BE49-F238E27FC236}">
              <a16:creationId xmlns:a16="http://schemas.microsoft.com/office/drawing/2014/main" id="{00000000-0008-0000-0200-0000D6010000}"/>
            </a:ext>
          </a:extLst>
        </xdr:cNvPr>
        <xdr:cNvSpPr/>
      </xdr:nvSpPr>
      <xdr:spPr>
        <a:xfrm>
          <a:off x="8860869" y="4517114"/>
          <a:ext cx="450095" cy="453646"/>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31</xdr:col>
      <xdr:colOff>4264</xdr:colOff>
      <xdr:row>47</xdr:row>
      <xdr:rowOff>20249</xdr:rowOff>
    </xdr:from>
    <xdr:to>
      <xdr:col>33</xdr:col>
      <xdr:colOff>61813</xdr:colOff>
      <xdr:row>49</xdr:row>
      <xdr:rowOff>104441</xdr:rowOff>
    </xdr:to>
    <xdr:sp macro="" textlink="">
      <xdr:nvSpPr>
        <xdr:cNvPr id="471" name="Oval 470">
          <a:extLst>
            <a:ext uri="{FF2B5EF4-FFF2-40B4-BE49-F238E27FC236}">
              <a16:creationId xmlns:a16="http://schemas.microsoft.com/office/drawing/2014/main" id="{00000000-0008-0000-0200-0000D7010000}"/>
            </a:ext>
          </a:extLst>
        </xdr:cNvPr>
        <xdr:cNvSpPr/>
      </xdr:nvSpPr>
      <xdr:spPr>
        <a:xfrm>
          <a:off x="8386264" y="4488340"/>
          <a:ext cx="450094" cy="453646"/>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33</xdr:col>
      <xdr:colOff>66076</xdr:colOff>
      <xdr:row>51</xdr:row>
      <xdr:rowOff>140677</xdr:rowOff>
    </xdr:from>
    <xdr:to>
      <xdr:col>35</xdr:col>
      <xdr:colOff>123625</xdr:colOff>
      <xdr:row>54</xdr:row>
      <xdr:rowOff>43694</xdr:rowOff>
    </xdr:to>
    <xdr:sp macro="" textlink="">
      <xdr:nvSpPr>
        <xdr:cNvPr id="472" name="Oval 471">
          <a:extLst>
            <a:ext uri="{FF2B5EF4-FFF2-40B4-BE49-F238E27FC236}">
              <a16:creationId xmlns:a16="http://schemas.microsoft.com/office/drawing/2014/main" id="{00000000-0008-0000-0200-0000D8010000}"/>
            </a:ext>
          </a:extLst>
        </xdr:cNvPr>
        <xdr:cNvSpPr/>
      </xdr:nvSpPr>
      <xdr:spPr>
        <a:xfrm>
          <a:off x="8840621" y="5347677"/>
          <a:ext cx="450095" cy="468744"/>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35</xdr:col>
      <xdr:colOff>165190</xdr:colOff>
      <xdr:row>47</xdr:row>
      <xdr:rowOff>47959</xdr:rowOff>
    </xdr:from>
    <xdr:to>
      <xdr:col>38</xdr:col>
      <xdr:colOff>30906</xdr:colOff>
      <xdr:row>49</xdr:row>
      <xdr:rowOff>132151</xdr:rowOff>
    </xdr:to>
    <xdr:sp macro="" textlink="">
      <xdr:nvSpPr>
        <xdr:cNvPr id="473" name="Oval 472">
          <a:extLst>
            <a:ext uri="{FF2B5EF4-FFF2-40B4-BE49-F238E27FC236}">
              <a16:creationId xmlns:a16="http://schemas.microsoft.com/office/drawing/2014/main" id="{00000000-0008-0000-0200-0000D9010000}"/>
            </a:ext>
          </a:extLst>
        </xdr:cNvPr>
        <xdr:cNvSpPr/>
      </xdr:nvSpPr>
      <xdr:spPr>
        <a:xfrm>
          <a:off x="9332281" y="4516050"/>
          <a:ext cx="454534" cy="453646"/>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38</xdr:col>
      <xdr:colOff>67141</xdr:colOff>
      <xdr:row>47</xdr:row>
      <xdr:rowOff>29841</xdr:rowOff>
    </xdr:from>
    <xdr:to>
      <xdr:col>40</xdr:col>
      <xdr:colOff>124690</xdr:colOff>
      <xdr:row>49</xdr:row>
      <xdr:rowOff>114033</xdr:rowOff>
    </xdr:to>
    <xdr:sp macro="" textlink="">
      <xdr:nvSpPr>
        <xdr:cNvPr id="474" name="Oval 473">
          <a:extLst>
            <a:ext uri="{FF2B5EF4-FFF2-40B4-BE49-F238E27FC236}">
              <a16:creationId xmlns:a16="http://schemas.microsoft.com/office/drawing/2014/main" id="{00000000-0008-0000-0200-0000DA010000}"/>
            </a:ext>
          </a:extLst>
        </xdr:cNvPr>
        <xdr:cNvSpPr/>
      </xdr:nvSpPr>
      <xdr:spPr>
        <a:xfrm>
          <a:off x="9823050" y="4497932"/>
          <a:ext cx="450095" cy="453646"/>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40</xdr:col>
      <xdr:colOff>118298</xdr:colOff>
      <xdr:row>47</xdr:row>
      <xdr:rowOff>80996</xdr:rowOff>
    </xdr:from>
    <xdr:to>
      <xdr:col>42</xdr:col>
      <xdr:colOff>175847</xdr:colOff>
      <xdr:row>49</xdr:row>
      <xdr:rowOff>165188</xdr:rowOff>
    </xdr:to>
    <xdr:sp macro="" textlink="">
      <xdr:nvSpPr>
        <xdr:cNvPr id="475" name="Oval 474">
          <a:extLst>
            <a:ext uri="{FF2B5EF4-FFF2-40B4-BE49-F238E27FC236}">
              <a16:creationId xmlns:a16="http://schemas.microsoft.com/office/drawing/2014/main" id="{00000000-0008-0000-0200-0000DB010000}"/>
            </a:ext>
          </a:extLst>
        </xdr:cNvPr>
        <xdr:cNvSpPr/>
      </xdr:nvSpPr>
      <xdr:spPr>
        <a:xfrm>
          <a:off x="10266753" y="4549087"/>
          <a:ext cx="450094" cy="453646"/>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25</xdr:col>
      <xdr:colOff>4264</xdr:colOff>
      <xdr:row>49</xdr:row>
      <xdr:rowOff>52221</xdr:rowOff>
    </xdr:from>
    <xdr:to>
      <xdr:col>27</xdr:col>
      <xdr:colOff>61813</xdr:colOff>
      <xdr:row>51</xdr:row>
      <xdr:rowOff>136414</xdr:rowOff>
    </xdr:to>
    <xdr:sp macro="" textlink="">
      <xdr:nvSpPr>
        <xdr:cNvPr id="476" name="Oval 475">
          <a:extLst>
            <a:ext uri="{FF2B5EF4-FFF2-40B4-BE49-F238E27FC236}">
              <a16:creationId xmlns:a16="http://schemas.microsoft.com/office/drawing/2014/main" id="{00000000-0008-0000-0200-0000DC010000}"/>
            </a:ext>
          </a:extLst>
        </xdr:cNvPr>
        <xdr:cNvSpPr/>
      </xdr:nvSpPr>
      <xdr:spPr>
        <a:xfrm>
          <a:off x="7208628" y="4889766"/>
          <a:ext cx="450094" cy="453648"/>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27</xdr:col>
      <xdr:colOff>87391</xdr:colOff>
      <xdr:row>49</xdr:row>
      <xdr:rowOff>87389</xdr:rowOff>
    </xdr:from>
    <xdr:to>
      <xdr:col>29</xdr:col>
      <xdr:colOff>144940</xdr:colOff>
      <xdr:row>51</xdr:row>
      <xdr:rowOff>171582</xdr:rowOff>
    </xdr:to>
    <xdr:sp macro="" textlink="">
      <xdr:nvSpPr>
        <xdr:cNvPr id="477" name="Oval 476">
          <a:extLst>
            <a:ext uri="{FF2B5EF4-FFF2-40B4-BE49-F238E27FC236}">
              <a16:creationId xmlns:a16="http://schemas.microsoft.com/office/drawing/2014/main" id="{00000000-0008-0000-0200-0000DD010000}"/>
            </a:ext>
          </a:extLst>
        </xdr:cNvPr>
        <xdr:cNvSpPr/>
      </xdr:nvSpPr>
      <xdr:spPr>
        <a:xfrm>
          <a:off x="7684300" y="4924934"/>
          <a:ext cx="450095" cy="453648"/>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32</xdr:col>
      <xdr:colOff>47960</xdr:colOff>
      <xdr:row>49</xdr:row>
      <xdr:rowOff>106573</xdr:rowOff>
    </xdr:from>
    <xdr:to>
      <xdr:col>34</xdr:col>
      <xdr:colOff>105509</xdr:colOff>
      <xdr:row>52</xdr:row>
      <xdr:rowOff>9591</xdr:rowOff>
    </xdr:to>
    <xdr:sp macro="" textlink="">
      <xdr:nvSpPr>
        <xdr:cNvPr id="478" name="Oval 477">
          <a:extLst>
            <a:ext uri="{FF2B5EF4-FFF2-40B4-BE49-F238E27FC236}">
              <a16:creationId xmlns:a16="http://schemas.microsoft.com/office/drawing/2014/main" id="{00000000-0008-0000-0200-0000DE010000}"/>
            </a:ext>
          </a:extLst>
        </xdr:cNvPr>
        <xdr:cNvSpPr/>
      </xdr:nvSpPr>
      <xdr:spPr>
        <a:xfrm>
          <a:off x="8626233" y="4944118"/>
          <a:ext cx="450094" cy="457200"/>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34</xdr:col>
      <xdr:colOff>120431</xdr:colOff>
      <xdr:row>49</xdr:row>
      <xdr:rowOff>93783</xdr:rowOff>
    </xdr:from>
    <xdr:to>
      <xdr:col>36</xdr:col>
      <xdr:colOff>177980</xdr:colOff>
      <xdr:row>51</xdr:row>
      <xdr:rowOff>177976</xdr:rowOff>
    </xdr:to>
    <xdr:sp macro="" textlink="">
      <xdr:nvSpPr>
        <xdr:cNvPr id="479" name="Oval 478">
          <a:extLst>
            <a:ext uri="{FF2B5EF4-FFF2-40B4-BE49-F238E27FC236}">
              <a16:creationId xmlns:a16="http://schemas.microsoft.com/office/drawing/2014/main" id="{00000000-0008-0000-0200-0000DF010000}"/>
            </a:ext>
          </a:extLst>
        </xdr:cNvPr>
        <xdr:cNvSpPr/>
      </xdr:nvSpPr>
      <xdr:spPr>
        <a:xfrm>
          <a:off x="9091249" y="4931328"/>
          <a:ext cx="450095" cy="453648"/>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37</xdr:col>
      <xdr:colOff>38367</xdr:colOff>
      <xdr:row>49</xdr:row>
      <xdr:rowOff>59680</xdr:rowOff>
    </xdr:from>
    <xdr:to>
      <xdr:col>39</xdr:col>
      <xdr:colOff>95916</xdr:colOff>
      <xdr:row>51</xdr:row>
      <xdr:rowOff>143873</xdr:rowOff>
    </xdr:to>
    <xdr:sp macro="" textlink="">
      <xdr:nvSpPr>
        <xdr:cNvPr id="480" name="Oval 479">
          <a:extLst>
            <a:ext uri="{FF2B5EF4-FFF2-40B4-BE49-F238E27FC236}">
              <a16:creationId xmlns:a16="http://schemas.microsoft.com/office/drawing/2014/main" id="{00000000-0008-0000-0200-0000E0010000}"/>
            </a:ext>
          </a:extLst>
        </xdr:cNvPr>
        <xdr:cNvSpPr/>
      </xdr:nvSpPr>
      <xdr:spPr>
        <a:xfrm>
          <a:off x="9598003" y="4897225"/>
          <a:ext cx="450095" cy="453648"/>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25</xdr:col>
      <xdr:colOff>184370</xdr:colOff>
      <xdr:row>51</xdr:row>
      <xdr:rowOff>99114</xdr:rowOff>
    </xdr:from>
    <xdr:to>
      <xdr:col>28</xdr:col>
      <xdr:colOff>50087</xdr:colOff>
      <xdr:row>54</xdr:row>
      <xdr:rowOff>2131</xdr:rowOff>
    </xdr:to>
    <xdr:sp macro="" textlink="">
      <xdr:nvSpPr>
        <xdr:cNvPr id="481" name="Oval 480">
          <a:extLst>
            <a:ext uri="{FF2B5EF4-FFF2-40B4-BE49-F238E27FC236}">
              <a16:creationId xmlns:a16="http://schemas.microsoft.com/office/drawing/2014/main" id="{00000000-0008-0000-0200-0000E1010000}"/>
            </a:ext>
          </a:extLst>
        </xdr:cNvPr>
        <xdr:cNvSpPr/>
      </xdr:nvSpPr>
      <xdr:spPr>
        <a:xfrm>
          <a:off x="7388734" y="5306114"/>
          <a:ext cx="454535" cy="468744"/>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28</xdr:col>
      <xdr:colOff>93784</xdr:colOff>
      <xdr:row>51</xdr:row>
      <xdr:rowOff>125756</xdr:rowOff>
    </xdr:from>
    <xdr:to>
      <xdr:col>30</xdr:col>
      <xdr:colOff>151333</xdr:colOff>
      <xdr:row>54</xdr:row>
      <xdr:rowOff>28773</xdr:rowOff>
    </xdr:to>
    <xdr:sp macro="" textlink="">
      <xdr:nvSpPr>
        <xdr:cNvPr id="482" name="Oval 481">
          <a:extLst>
            <a:ext uri="{FF2B5EF4-FFF2-40B4-BE49-F238E27FC236}">
              <a16:creationId xmlns:a16="http://schemas.microsoft.com/office/drawing/2014/main" id="{00000000-0008-0000-0200-0000E2010000}"/>
            </a:ext>
          </a:extLst>
        </xdr:cNvPr>
        <xdr:cNvSpPr/>
      </xdr:nvSpPr>
      <xdr:spPr>
        <a:xfrm>
          <a:off x="7886966" y="5332756"/>
          <a:ext cx="450094" cy="468744"/>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29</xdr:col>
      <xdr:colOff>144939</xdr:colOff>
      <xdr:row>53</xdr:row>
      <xdr:rowOff>166252</xdr:rowOff>
    </xdr:from>
    <xdr:to>
      <xdr:col>32</xdr:col>
      <xdr:colOff>10655</xdr:colOff>
      <xdr:row>56</xdr:row>
      <xdr:rowOff>69269</xdr:rowOff>
    </xdr:to>
    <xdr:sp macro="" textlink="">
      <xdr:nvSpPr>
        <xdr:cNvPr id="483" name="Oval 482">
          <a:extLst>
            <a:ext uri="{FF2B5EF4-FFF2-40B4-BE49-F238E27FC236}">
              <a16:creationId xmlns:a16="http://schemas.microsoft.com/office/drawing/2014/main" id="{00000000-0008-0000-0200-0000E3010000}"/>
            </a:ext>
          </a:extLst>
        </xdr:cNvPr>
        <xdr:cNvSpPr/>
      </xdr:nvSpPr>
      <xdr:spPr>
        <a:xfrm>
          <a:off x="8134394" y="5742707"/>
          <a:ext cx="454534" cy="468744"/>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29</xdr:col>
      <xdr:colOff>169451</xdr:colOff>
      <xdr:row>49</xdr:row>
      <xdr:rowOff>73533</xdr:rowOff>
    </xdr:from>
    <xdr:to>
      <xdr:col>32</xdr:col>
      <xdr:colOff>35167</xdr:colOff>
      <xdr:row>51</xdr:row>
      <xdr:rowOff>157726</xdr:rowOff>
    </xdr:to>
    <xdr:sp macro="" textlink="">
      <xdr:nvSpPr>
        <xdr:cNvPr id="484" name="Oval 483">
          <a:extLst>
            <a:ext uri="{FF2B5EF4-FFF2-40B4-BE49-F238E27FC236}">
              <a16:creationId xmlns:a16="http://schemas.microsoft.com/office/drawing/2014/main" id="{00000000-0008-0000-0200-0000E4010000}"/>
            </a:ext>
          </a:extLst>
        </xdr:cNvPr>
        <xdr:cNvSpPr/>
      </xdr:nvSpPr>
      <xdr:spPr>
        <a:xfrm>
          <a:off x="8158906" y="4911078"/>
          <a:ext cx="454534" cy="453648"/>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36</xdr:col>
      <xdr:colOff>2132</xdr:colOff>
      <xdr:row>51</xdr:row>
      <xdr:rowOff>87391</xdr:rowOff>
    </xdr:from>
    <xdr:to>
      <xdr:col>38</xdr:col>
      <xdr:colOff>59680</xdr:colOff>
      <xdr:row>53</xdr:row>
      <xdr:rowOff>171583</xdr:rowOff>
    </xdr:to>
    <xdr:sp macro="" textlink="">
      <xdr:nvSpPr>
        <xdr:cNvPr id="485" name="Oval 484">
          <a:extLst>
            <a:ext uri="{FF2B5EF4-FFF2-40B4-BE49-F238E27FC236}">
              <a16:creationId xmlns:a16="http://schemas.microsoft.com/office/drawing/2014/main" id="{00000000-0008-0000-0200-0000E5010000}"/>
            </a:ext>
          </a:extLst>
        </xdr:cNvPr>
        <xdr:cNvSpPr/>
      </xdr:nvSpPr>
      <xdr:spPr>
        <a:xfrm>
          <a:off x="9365496" y="5294391"/>
          <a:ext cx="450093" cy="453647"/>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38</xdr:col>
      <xdr:colOff>63943</xdr:colOff>
      <xdr:row>51</xdr:row>
      <xdr:rowOff>149202</xdr:rowOff>
    </xdr:from>
    <xdr:to>
      <xdr:col>40</xdr:col>
      <xdr:colOff>121492</xdr:colOff>
      <xdr:row>54</xdr:row>
      <xdr:rowOff>52219</xdr:rowOff>
    </xdr:to>
    <xdr:sp macro="" textlink="">
      <xdr:nvSpPr>
        <xdr:cNvPr id="486" name="Oval 485">
          <a:extLst>
            <a:ext uri="{FF2B5EF4-FFF2-40B4-BE49-F238E27FC236}">
              <a16:creationId xmlns:a16="http://schemas.microsoft.com/office/drawing/2014/main" id="{00000000-0008-0000-0200-0000E6010000}"/>
            </a:ext>
          </a:extLst>
        </xdr:cNvPr>
        <xdr:cNvSpPr/>
      </xdr:nvSpPr>
      <xdr:spPr>
        <a:xfrm>
          <a:off x="9819852" y="5356202"/>
          <a:ext cx="450095" cy="468744"/>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39</xdr:col>
      <xdr:colOff>93785</xdr:colOff>
      <xdr:row>49</xdr:row>
      <xdr:rowOff>120426</xdr:rowOff>
    </xdr:from>
    <xdr:to>
      <xdr:col>41</xdr:col>
      <xdr:colOff>151334</xdr:colOff>
      <xdr:row>52</xdr:row>
      <xdr:rowOff>23444</xdr:rowOff>
    </xdr:to>
    <xdr:sp macro="" textlink="">
      <xdr:nvSpPr>
        <xdr:cNvPr id="487" name="Oval 486">
          <a:extLst>
            <a:ext uri="{FF2B5EF4-FFF2-40B4-BE49-F238E27FC236}">
              <a16:creationId xmlns:a16="http://schemas.microsoft.com/office/drawing/2014/main" id="{00000000-0008-0000-0200-0000E7010000}"/>
            </a:ext>
          </a:extLst>
        </xdr:cNvPr>
        <xdr:cNvSpPr/>
      </xdr:nvSpPr>
      <xdr:spPr>
        <a:xfrm>
          <a:off x="10045967" y="4957971"/>
          <a:ext cx="450094" cy="457200"/>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25</xdr:col>
      <xdr:colOff>17052</xdr:colOff>
      <xdr:row>53</xdr:row>
      <xdr:rowOff>155597</xdr:rowOff>
    </xdr:from>
    <xdr:to>
      <xdr:col>27</xdr:col>
      <xdr:colOff>74601</xdr:colOff>
      <xdr:row>56</xdr:row>
      <xdr:rowOff>58614</xdr:rowOff>
    </xdr:to>
    <xdr:sp macro="" textlink="">
      <xdr:nvSpPr>
        <xdr:cNvPr id="488" name="Oval 487">
          <a:extLst>
            <a:ext uri="{FF2B5EF4-FFF2-40B4-BE49-F238E27FC236}">
              <a16:creationId xmlns:a16="http://schemas.microsoft.com/office/drawing/2014/main" id="{00000000-0008-0000-0200-0000E8010000}"/>
            </a:ext>
          </a:extLst>
        </xdr:cNvPr>
        <xdr:cNvSpPr/>
      </xdr:nvSpPr>
      <xdr:spPr>
        <a:xfrm>
          <a:off x="7221416" y="5732052"/>
          <a:ext cx="450094" cy="468744"/>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27</xdr:col>
      <xdr:colOff>78864</xdr:colOff>
      <xdr:row>53</xdr:row>
      <xdr:rowOff>164121</xdr:rowOff>
    </xdr:from>
    <xdr:to>
      <xdr:col>29</xdr:col>
      <xdr:colOff>136413</xdr:colOff>
      <xdr:row>56</xdr:row>
      <xdr:rowOff>67138</xdr:rowOff>
    </xdr:to>
    <xdr:sp macro="" textlink="">
      <xdr:nvSpPr>
        <xdr:cNvPr id="489" name="Oval 488">
          <a:extLst>
            <a:ext uri="{FF2B5EF4-FFF2-40B4-BE49-F238E27FC236}">
              <a16:creationId xmlns:a16="http://schemas.microsoft.com/office/drawing/2014/main" id="{00000000-0008-0000-0200-0000E9010000}"/>
            </a:ext>
          </a:extLst>
        </xdr:cNvPr>
        <xdr:cNvSpPr/>
      </xdr:nvSpPr>
      <xdr:spPr>
        <a:xfrm>
          <a:off x="7675773" y="5740576"/>
          <a:ext cx="450095" cy="468744"/>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32</xdr:col>
      <xdr:colOff>12788</xdr:colOff>
      <xdr:row>54</xdr:row>
      <xdr:rowOff>18118</xdr:rowOff>
    </xdr:from>
    <xdr:to>
      <xdr:col>34</xdr:col>
      <xdr:colOff>70337</xdr:colOff>
      <xdr:row>56</xdr:row>
      <xdr:rowOff>102310</xdr:rowOff>
    </xdr:to>
    <xdr:sp macro="" textlink="">
      <xdr:nvSpPr>
        <xdr:cNvPr id="490" name="Oval 489">
          <a:extLst>
            <a:ext uri="{FF2B5EF4-FFF2-40B4-BE49-F238E27FC236}">
              <a16:creationId xmlns:a16="http://schemas.microsoft.com/office/drawing/2014/main" id="{00000000-0008-0000-0200-0000EA010000}"/>
            </a:ext>
          </a:extLst>
        </xdr:cNvPr>
        <xdr:cNvSpPr/>
      </xdr:nvSpPr>
      <xdr:spPr>
        <a:xfrm>
          <a:off x="8591061" y="5790845"/>
          <a:ext cx="450094" cy="453647"/>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30</xdr:col>
      <xdr:colOff>181175</xdr:colOff>
      <xdr:row>51</xdr:row>
      <xdr:rowOff>122560</xdr:rowOff>
    </xdr:from>
    <xdr:to>
      <xdr:col>33</xdr:col>
      <xdr:colOff>46891</xdr:colOff>
      <xdr:row>54</xdr:row>
      <xdr:rowOff>25577</xdr:rowOff>
    </xdr:to>
    <xdr:sp macro="" textlink="">
      <xdr:nvSpPr>
        <xdr:cNvPr id="491" name="Oval 490">
          <a:extLst>
            <a:ext uri="{FF2B5EF4-FFF2-40B4-BE49-F238E27FC236}">
              <a16:creationId xmlns:a16="http://schemas.microsoft.com/office/drawing/2014/main" id="{00000000-0008-0000-0200-0000EB010000}"/>
            </a:ext>
          </a:extLst>
        </xdr:cNvPr>
        <xdr:cNvSpPr/>
      </xdr:nvSpPr>
      <xdr:spPr>
        <a:xfrm>
          <a:off x="8366902" y="5329560"/>
          <a:ext cx="454534" cy="468744"/>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34</xdr:col>
      <xdr:colOff>93785</xdr:colOff>
      <xdr:row>53</xdr:row>
      <xdr:rowOff>157727</xdr:rowOff>
    </xdr:from>
    <xdr:to>
      <xdr:col>36</xdr:col>
      <xdr:colOff>151334</xdr:colOff>
      <xdr:row>56</xdr:row>
      <xdr:rowOff>60744</xdr:rowOff>
    </xdr:to>
    <xdr:sp macro="" textlink="">
      <xdr:nvSpPr>
        <xdr:cNvPr id="492" name="Oval 491">
          <a:extLst>
            <a:ext uri="{FF2B5EF4-FFF2-40B4-BE49-F238E27FC236}">
              <a16:creationId xmlns:a16="http://schemas.microsoft.com/office/drawing/2014/main" id="{00000000-0008-0000-0200-0000EC010000}"/>
            </a:ext>
          </a:extLst>
        </xdr:cNvPr>
        <xdr:cNvSpPr/>
      </xdr:nvSpPr>
      <xdr:spPr>
        <a:xfrm>
          <a:off x="9064603" y="5734182"/>
          <a:ext cx="450095" cy="468744"/>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40</xdr:col>
      <xdr:colOff>123626</xdr:colOff>
      <xdr:row>51</xdr:row>
      <xdr:rowOff>144940</xdr:rowOff>
    </xdr:from>
    <xdr:to>
      <xdr:col>42</xdr:col>
      <xdr:colOff>181175</xdr:colOff>
      <xdr:row>54</xdr:row>
      <xdr:rowOff>47957</xdr:rowOff>
    </xdr:to>
    <xdr:sp macro="" textlink="">
      <xdr:nvSpPr>
        <xdr:cNvPr id="493" name="Oval 492">
          <a:extLst>
            <a:ext uri="{FF2B5EF4-FFF2-40B4-BE49-F238E27FC236}">
              <a16:creationId xmlns:a16="http://schemas.microsoft.com/office/drawing/2014/main" id="{00000000-0008-0000-0200-0000ED010000}"/>
            </a:ext>
          </a:extLst>
        </xdr:cNvPr>
        <xdr:cNvSpPr/>
      </xdr:nvSpPr>
      <xdr:spPr>
        <a:xfrm>
          <a:off x="10272081" y="5351940"/>
          <a:ext cx="450094" cy="468744"/>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35</xdr:col>
      <xdr:colOff>174780</xdr:colOff>
      <xdr:row>56</xdr:row>
      <xdr:rowOff>4264</xdr:rowOff>
    </xdr:from>
    <xdr:to>
      <xdr:col>38</xdr:col>
      <xdr:colOff>40496</xdr:colOff>
      <xdr:row>58</xdr:row>
      <xdr:rowOff>88457</xdr:rowOff>
    </xdr:to>
    <xdr:sp macro="" textlink="">
      <xdr:nvSpPr>
        <xdr:cNvPr id="494" name="Oval 493">
          <a:extLst>
            <a:ext uri="{FF2B5EF4-FFF2-40B4-BE49-F238E27FC236}">
              <a16:creationId xmlns:a16="http://schemas.microsoft.com/office/drawing/2014/main" id="{00000000-0008-0000-0200-0000EE010000}"/>
            </a:ext>
          </a:extLst>
        </xdr:cNvPr>
        <xdr:cNvSpPr/>
      </xdr:nvSpPr>
      <xdr:spPr>
        <a:xfrm>
          <a:off x="9341871" y="6146446"/>
          <a:ext cx="454534" cy="453647"/>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28</xdr:col>
      <xdr:colOff>143875</xdr:colOff>
      <xdr:row>56</xdr:row>
      <xdr:rowOff>26642</xdr:rowOff>
    </xdr:from>
    <xdr:to>
      <xdr:col>31</xdr:col>
      <xdr:colOff>9591</xdr:colOff>
      <xdr:row>58</xdr:row>
      <xdr:rowOff>110835</xdr:rowOff>
    </xdr:to>
    <xdr:sp macro="" textlink="">
      <xdr:nvSpPr>
        <xdr:cNvPr id="496" name="Oval 495">
          <a:extLst>
            <a:ext uri="{FF2B5EF4-FFF2-40B4-BE49-F238E27FC236}">
              <a16:creationId xmlns:a16="http://schemas.microsoft.com/office/drawing/2014/main" id="{00000000-0008-0000-0200-0000F0010000}"/>
            </a:ext>
          </a:extLst>
        </xdr:cNvPr>
        <xdr:cNvSpPr/>
      </xdr:nvSpPr>
      <xdr:spPr>
        <a:xfrm>
          <a:off x="7937057" y="6168824"/>
          <a:ext cx="454534" cy="453647"/>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32</xdr:col>
      <xdr:colOff>67142</xdr:colOff>
      <xdr:row>58</xdr:row>
      <xdr:rowOff>72470</xdr:rowOff>
    </xdr:from>
    <xdr:to>
      <xdr:col>34</xdr:col>
      <xdr:colOff>124691</xdr:colOff>
      <xdr:row>60</xdr:row>
      <xdr:rowOff>156662</xdr:rowOff>
    </xdr:to>
    <xdr:sp macro="" textlink="">
      <xdr:nvSpPr>
        <xdr:cNvPr id="497" name="Oval 496">
          <a:extLst>
            <a:ext uri="{FF2B5EF4-FFF2-40B4-BE49-F238E27FC236}">
              <a16:creationId xmlns:a16="http://schemas.microsoft.com/office/drawing/2014/main" id="{00000000-0008-0000-0200-0000F1010000}"/>
            </a:ext>
          </a:extLst>
        </xdr:cNvPr>
        <xdr:cNvSpPr/>
      </xdr:nvSpPr>
      <xdr:spPr>
        <a:xfrm>
          <a:off x="8645415" y="6584106"/>
          <a:ext cx="450094" cy="453647"/>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33</xdr:col>
      <xdr:colOff>70339</xdr:colOff>
      <xdr:row>56</xdr:row>
      <xdr:rowOff>22378</xdr:rowOff>
    </xdr:from>
    <xdr:to>
      <xdr:col>35</xdr:col>
      <xdr:colOff>127888</xdr:colOff>
      <xdr:row>58</xdr:row>
      <xdr:rowOff>106571</xdr:rowOff>
    </xdr:to>
    <xdr:sp macro="" textlink="">
      <xdr:nvSpPr>
        <xdr:cNvPr id="498" name="Oval 497">
          <a:extLst>
            <a:ext uri="{FF2B5EF4-FFF2-40B4-BE49-F238E27FC236}">
              <a16:creationId xmlns:a16="http://schemas.microsoft.com/office/drawing/2014/main" id="{00000000-0008-0000-0200-0000F2010000}"/>
            </a:ext>
          </a:extLst>
        </xdr:cNvPr>
        <xdr:cNvSpPr/>
      </xdr:nvSpPr>
      <xdr:spPr>
        <a:xfrm>
          <a:off x="8844884" y="6164560"/>
          <a:ext cx="450095" cy="453647"/>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36</xdr:col>
      <xdr:colOff>164124</xdr:colOff>
      <xdr:row>53</xdr:row>
      <xdr:rowOff>132149</xdr:rowOff>
    </xdr:from>
    <xdr:to>
      <xdr:col>39</xdr:col>
      <xdr:colOff>29840</xdr:colOff>
      <xdr:row>56</xdr:row>
      <xdr:rowOff>35166</xdr:rowOff>
    </xdr:to>
    <xdr:sp macro="" textlink="">
      <xdr:nvSpPr>
        <xdr:cNvPr id="499" name="Oval 498">
          <a:extLst>
            <a:ext uri="{FF2B5EF4-FFF2-40B4-BE49-F238E27FC236}">
              <a16:creationId xmlns:a16="http://schemas.microsoft.com/office/drawing/2014/main" id="{00000000-0008-0000-0200-0000F3010000}"/>
            </a:ext>
          </a:extLst>
        </xdr:cNvPr>
        <xdr:cNvSpPr/>
      </xdr:nvSpPr>
      <xdr:spPr>
        <a:xfrm>
          <a:off x="9527488" y="5708604"/>
          <a:ext cx="454534" cy="468744"/>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24</xdr:col>
      <xdr:colOff>603205</xdr:colOff>
      <xdr:row>58</xdr:row>
      <xdr:rowOff>54353</xdr:rowOff>
    </xdr:from>
    <xdr:to>
      <xdr:col>27</xdr:col>
      <xdr:colOff>53285</xdr:colOff>
      <xdr:row>60</xdr:row>
      <xdr:rowOff>138545</xdr:rowOff>
    </xdr:to>
    <xdr:sp macro="" textlink="">
      <xdr:nvSpPr>
        <xdr:cNvPr id="500" name="Oval 499">
          <a:extLst>
            <a:ext uri="{FF2B5EF4-FFF2-40B4-BE49-F238E27FC236}">
              <a16:creationId xmlns:a16="http://schemas.microsoft.com/office/drawing/2014/main" id="{00000000-0008-0000-0200-0000F4010000}"/>
            </a:ext>
          </a:extLst>
        </xdr:cNvPr>
        <xdr:cNvSpPr/>
      </xdr:nvSpPr>
      <xdr:spPr>
        <a:xfrm>
          <a:off x="7195660" y="6565989"/>
          <a:ext cx="454534" cy="453647"/>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27</xdr:col>
      <xdr:colOff>75667</xdr:colOff>
      <xdr:row>58</xdr:row>
      <xdr:rowOff>33036</xdr:rowOff>
    </xdr:from>
    <xdr:to>
      <xdr:col>29</xdr:col>
      <xdr:colOff>133216</xdr:colOff>
      <xdr:row>60</xdr:row>
      <xdr:rowOff>117228</xdr:rowOff>
    </xdr:to>
    <xdr:sp macro="" textlink="">
      <xdr:nvSpPr>
        <xdr:cNvPr id="501" name="Oval 500">
          <a:extLst>
            <a:ext uri="{FF2B5EF4-FFF2-40B4-BE49-F238E27FC236}">
              <a16:creationId xmlns:a16="http://schemas.microsoft.com/office/drawing/2014/main" id="{00000000-0008-0000-0200-0000F5010000}"/>
            </a:ext>
          </a:extLst>
        </xdr:cNvPr>
        <xdr:cNvSpPr/>
      </xdr:nvSpPr>
      <xdr:spPr>
        <a:xfrm>
          <a:off x="7672576" y="6544672"/>
          <a:ext cx="450095" cy="453647"/>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38</xdr:col>
      <xdr:colOff>30908</xdr:colOff>
      <xdr:row>60</xdr:row>
      <xdr:rowOff>105505</xdr:rowOff>
    </xdr:from>
    <xdr:to>
      <xdr:col>40</xdr:col>
      <xdr:colOff>88457</xdr:colOff>
      <xdr:row>62</xdr:row>
      <xdr:rowOff>189697</xdr:rowOff>
    </xdr:to>
    <xdr:sp macro="" textlink="">
      <xdr:nvSpPr>
        <xdr:cNvPr id="502" name="Oval 501">
          <a:extLst>
            <a:ext uri="{FF2B5EF4-FFF2-40B4-BE49-F238E27FC236}">
              <a16:creationId xmlns:a16="http://schemas.microsoft.com/office/drawing/2014/main" id="{00000000-0008-0000-0200-0000F6010000}"/>
            </a:ext>
          </a:extLst>
        </xdr:cNvPr>
        <xdr:cNvSpPr/>
      </xdr:nvSpPr>
      <xdr:spPr>
        <a:xfrm>
          <a:off x="9786817" y="6986596"/>
          <a:ext cx="450095" cy="453646"/>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31</xdr:col>
      <xdr:colOff>7460</xdr:colOff>
      <xdr:row>56</xdr:row>
      <xdr:rowOff>44759</xdr:rowOff>
    </xdr:from>
    <xdr:to>
      <xdr:col>33</xdr:col>
      <xdr:colOff>65009</xdr:colOff>
      <xdr:row>58</xdr:row>
      <xdr:rowOff>128952</xdr:rowOff>
    </xdr:to>
    <xdr:sp macro="" textlink="">
      <xdr:nvSpPr>
        <xdr:cNvPr id="503" name="Oval 502">
          <a:extLst>
            <a:ext uri="{FF2B5EF4-FFF2-40B4-BE49-F238E27FC236}">
              <a16:creationId xmlns:a16="http://schemas.microsoft.com/office/drawing/2014/main" id="{00000000-0008-0000-0200-0000F7010000}"/>
            </a:ext>
          </a:extLst>
        </xdr:cNvPr>
        <xdr:cNvSpPr/>
      </xdr:nvSpPr>
      <xdr:spPr>
        <a:xfrm>
          <a:off x="8389460" y="6186941"/>
          <a:ext cx="450094" cy="453647"/>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34</xdr:col>
      <xdr:colOff>143874</xdr:colOff>
      <xdr:row>58</xdr:row>
      <xdr:rowOff>15983</xdr:rowOff>
    </xdr:from>
    <xdr:to>
      <xdr:col>37</xdr:col>
      <xdr:colOff>9590</xdr:colOff>
      <xdr:row>60</xdr:row>
      <xdr:rowOff>100175</xdr:rowOff>
    </xdr:to>
    <xdr:sp macro="" textlink="">
      <xdr:nvSpPr>
        <xdr:cNvPr id="504" name="Oval 503">
          <a:extLst>
            <a:ext uri="{FF2B5EF4-FFF2-40B4-BE49-F238E27FC236}">
              <a16:creationId xmlns:a16="http://schemas.microsoft.com/office/drawing/2014/main" id="{00000000-0008-0000-0200-0000F8010000}"/>
            </a:ext>
          </a:extLst>
        </xdr:cNvPr>
        <xdr:cNvSpPr/>
      </xdr:nvSpPr>
      <xdr:spPr>
        <a:xfrm>
          <a:off x="9114692" y="6527619"/>
          <a:ext cx="454534" cy="453647"/>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38</xdr:col>
      <xdr:colOff>45826</xdr:colOff>
      <xdr:row>56</xdr:row>
      <xdr:rowOff>29839</xdr:rowOff>
    </xdr:from>
    <xdr:to>
      <xdr:col>40</xdr:col>
      <xdr:colOff>103375</xdr:colOff>
      <xdr:row>58</xdr:row>
      <xdr:rowOff>114032</xdr:rowOff>
    </xdr:to>
    <xdr:sp macro="" textlink="">
      <xdr:nvSpPr>
        <xdr:cNvPr id="505" name="Oval 504">
          <a:extLst>
            <a:ext uri="{FF2B5EF4-FFF2-40B4-BE49-F238E27FC236}">
              <a16:creationId xmlns:a16="http://schemas.microsoft.com/office/drawing/2014/main" id="{00000000-0008-0000-0200-0000F9010000}"/>
            </a:ext>
          </a:extLst>
        </xdr:cNvPr>
        <xdr:cNvSpPr/>
      </xdr:nvSpPr>
      <xdr:spPr>
        <a:xfrm>
          <a:off x="9801735" y="6172021"/>
          <a:ext cx="450095" cy="453647"/>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39</xdr:col>
      <xdr:colOff>80996</xdr:colOff>
      <xdr:row>54</xdr:row>
      <xdr:rowOff>1064</xdr:rowOff>
    </xdr:from>
    <xdr:to>
      <xdr:col>41</xdr:col>
      <xdr:colOff>138545</xdr:colOff>
      <xdr:row>56</xdr:row>
      <xdr:rowOff>85256</xdr:rowOff>
    </xdr:to>
    <xdr:sp macro="" textlink="">
      <xdr:nvSpPr>
        <xdr:cNvPr id="506" name="Oval 505">
          <a:extLst>
            <a:ext uri="{FF2B5EF4-FFF2-40B4-BE49-F238E27FC236}">
              <a16:creationId xmlns:a16="http://schemas.microsoft.com/office/drawing/2014/main" id="{00000000-0008-0000-0200-0000FA010000}"/>
            </a:ext>
          </a:extLst>
        </xdr:cNvPr>
        <xdr:cNvSpPr/>
      </xdr:nvSpPr>
      <xdr:spPr>
        <a:xfrm>
          <a:off x="10033178" y="5773791"/>
          <a:ext cx="450094" cy="453647"/>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26</xdr:col>
      <xdr:colOff>30906</xdr:colOff>
      <xdr:row>60</xdr:row>
      <xdr:rowOff>78861</xdr:rowOff>
    </xdr:from>
    <xdr:to>
      <xdr:col>28</xdr:col>
      <xdr:colOff>88455</xdr:colOff>
      <xdr:row>62</xdr:row>
      <xdr:rowOff>163053</xdr:rowOff>
    </xdr:to>
    <xdr:sp macro="" textlink="">
      <xdr:nvSpPr>
        <xdr:cNvPr id="507" name="Oval 506">
          <a:extLst>
            <a:ext uri="{FF2B5EF4-FFF2-40B4-BE49-F238E27FC236}">
              <a16:creationId xmlns:a16="http://schemas.microsoft.com/office/drawing/2014/main" id="{00000000-0008-0000-0200-0000FB010000}"/>
            </a:ext>
          </a:extLst>
        </xdr:cNvPr>
        <xdr:cNvSpPr/>
      </xdr:nvSpPr>
      <xdr:spPr>
        <a:xfrm>
          <a:off x="7431542" y="6959952"/>
          <a:ext cx="450095" cy="453646"/>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31</xdr:col>
      <xdr:colOff>12788</xdr:colOff>
      <xdr:row>60</xdr:row>
      <xdr:rowOff>98043</xdr:rowOff>
    </xdr:from>
    <xdr:to>
      <xdr:col>33</xdr:col>
      <xdr:colOff>70337</xdr:colOff>
      <xdr:row>62</xdr:row>
      <xdr:rowOff>182235</xdr:rowOff>
    </xdr:to>
    <xdr:sp macro="" textlink="">
      <xdr:nvSpPr>
        <xdr:cNvPr id="508" name="Oval 507">
          <a:extLst>
            <a:ext uri="{FF2B5EF4-FFF2-40B4-BE49-F238E27FC236}">
              <a16:creationId xmlns:a16="http://schemas.microsoft.com/office/drawing/2014/main" id="{00000000-0008-0000-0200-0000FC010000}"/>
            </a:ext>
          </a:extLst>
        </xdr:cNvPr>
        <xdr:cNvSpPr/>
      </xdr:nvSpPr>
      <xdr:spPr>
        <a:xfrm>
          <a:off x="8394788" y="6979134"/>
          <a:ext cx="450094" cy="453646"/>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35</xdr:col>
      <xdr:colOff>138547</xdr:colOff>
      <xdr:row>60</xdr:row>
      <xdr:rowOff>106572</xdr:rowOff>
    </xdr:from>
    <xdr:to>
      <xdr:col>38</xdr:col>
      <xdr:colOff>4263</xdr:colOff>
      <xdr:row>62</xdr:row>
      <xdr:rowOff>190764</xdr:rowOff>
    </xdr:to>
    <xdr:sp macro="" textlink="">
      <xdr:nvSpPr>
        <xdr:cNvPr id="509" name="Oval 508">
          <a:extLst>
            <a:ext uri="{FF2B5EF4-FFF2-40B4-BE49-F238E27FC236}">
              <a16:creationId xmlns:a16="http://schemas.microsoft.com/office/drawing/2014/main" id="{00000000-0008-0000-0200-0000FD010000}"/>
            </a:ext>
          </a:extLst>
        </xdr:cNvPr>
        <xdr:cNvSpPr/>
      </xdr:nvSpPr>
      <xdr:spPr>
        <a:xfrm>
          <a:off x="9305638" y="6987663"/>
          <a:ext cx="454534" cy="453646"/>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29</xdr:col>
      <xdr:colOff>157729</xdr:colOff>
      <xdr:row>58</xdr:row>
      <xdr:rowOff>67140</xdr:rowOff>
    </xdr:from>
    <xdr:to>
      <xdr:col>32</xdr:col>
      <xdr:colOff>23445</xdr:colOff>
      <xdr:row>60</xdr:row>
      <xdr:rowOff>151332</xdr:rowOff>
    </xdr:to>
    <xdr:sp macro="" textlink="">
      <xdr:nvSpPr>
        <xdr:cNvPr id="510" name="Oval 509">
          <a:extLst>
            <a:ext uri="{FF2B5EF4-FFF2-40B4-BE49-F238E27FC236}">
              <a16:creationId xmlns:a16="http://schemas.microsoft.com/office/drawing/2014/main" id="{00000000-0008-0000-0200-0000FE010000}"/>
            </a:ext>
          </a:extLst>
        </xdr:cNvPr>
        <xdr:cNvSpPr/>
      </xdr:nvSpPr>
      <xdr:spPr>
        <a:xfrm>
          <a:off x="8147184" y="6578776"/>
          <a:ext cx="454534" cy="453647"/>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39</xdr:col>
      <xdr:colOff>75667</xdr:colOff>
      <xdr:row>58</xdr:row>
      <xdr:rowOff>70338</xdr:rowOff>
    </xdr:from>
    <xdr:to>
      <xdr:col>41</xdr:col>
      <xdr:colOff>133216</xdr:colOff>
      <xdr:row>60</xdr:row>
      <xdr:rowOff>154530</xdr:rowOff>
    </xdr:to>
    <xdr:sp macro="" textlink="">
      <xdr:nvSpPr>
        <xdr:cNvPr id="511" name="Oval 510">
          <a:extLst>
            <a:ext uri="{FF2B5EF4-FFF2-40B4-BE49-F238E27FC236}">
              <a16:creationId xmlns:a16="http://schemas.microsoft.com/office/drawing/2014/main" id="{00000000-0008-0000-0200-0000FF010000}"/>
            </a:ext>
          </a:extLst>
        </xdr:cNvPr>
        <xdr:cNvSpPr/>
      </xdr:nvSpPr>
      <xdr:spPr>
        <a:xfrm>
          <a:off x="10027849" y="6581974"/>
          <a:ext cx="450094" cy="453647"/>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40</xdr:col>
      <xdr:colOff>132151</xdr:colOff>
      <xdr:row>60</xdr:row>
      <xdr:rowOff>110835</xdr:rowOff>
    </xdr:from>
    <xdr:to>
      <xdr:col>42</xdr:col>
      <xdr:colOff>189700</xdr:colOff>
      <xdr:row>63</xdr:row>
      <xdr:rowOff>3195</xdr:rowOff>
    </xdr:to>
    <xdr:sp macro="" textlink="">
      <xdr:nvSpPr>
        <xdr:cNvPr id="512" name="Oval 511">
          <a:extLst>
            <a:ext uri="{FF2B5EF4-FFF2-40B4-BE49-F238E27FC236}">
              <a16:creationId xmlns:a16="http://schemas.microsoft.com/office/drawing/2014/main" id="{00000000-0008-0000-0200-000000020000}"/>
            </a:ext>
          </a:extLst>
        </xdr:cNvPr>
        <xdr:cNvSpPr/>
      </xdr:nvSpPr>
      <xdr:spPr>
        <a:xfrm>
          <a:off x="10280606" y="6991926"/>
          <a:ext cx="450094" cy="458087"/>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40</xdr:col>
      <xdr:colOff>114035</xdr:colOff>
      <xdr:row>56</xdr:row>
      <xdr:rowOff>34102</xdr:rowOff>
    </xdr:from>
    <xdr:to>
      <xdr:col>42</xdr:col>
      <xdr:colOff>171584</xdr:colOff>
      <xdr:row>58</xdr:row>
      <xdr:rowOff>118295</xdr:rowOff>
    </xdr:to>
    <xdr:sp macro="" textlink="">
      <xdr:nvSpPr>
        <xdr:cNvPr id="513" name="Oval 512">
          <a:extLst>
            <a:ext uri="{FF2B5EF4-FFF2-40B4-BE49-F238E27FC236}">
              <a16:creationId xmlns:a16="http://schemas.microsoft.com/office/drawing/2014/main" id="{00000000-0008-0000-0200-000001020000}"/>
            </a:ext>
          </a:extLst>
        </xdr:cNvPr>
        <xdr:cNvSpPr/>
      </xdr:nvSpPr>
      <xdr:spPr>
        <a:xfrm>
          <a:off x="10262490" y="6176284"/>
          <a:ext cx="450094" cy="453647"/>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33</xdr:col>
      <xdr:colOff>58615</xdr:colOff>
      <xdr:row>60</xdr:row>
      <xdr:rowOff>117230</xdr:rowOff>
    </xdr:from>
    <xdr:to>
      <xdr:col>35</xdr:col>
      <xdr:colOff>116164</xdr:colOff>
      <xdr:row>63</xdr:row>
      <xdr:rowOff>9590</xdr:rowOff>
    </xdr:to>
    <xdr:sp macro="" textlink="">
      <xdr:nvSpPr>
        <xdr:cNvPr id="514" name="Oval 513">
          <a:extLst>
            <a:ext uri="{FF2B5EF4-FFF2-40B4-BE49-F238E27FC236}">
              <a16:creationId xmlns:a16="http://schemas.microsoft.com/office/drawing/2014/main" id="{00000000-0008-0000-0200-000002020000}"/>
            </a:ext>
          </a:extLst>
        </xdr:cNvPr>
        <xdr:cNvSpPr/>
      </xdr:nvSpPr>
      <xdr:spPr>
        <a:xfrm>
          <a:off x="8833160" y="6998321"/>
          <a:ext cx="450095" cy="458087"/>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28</xdr:col>
      <xdr:colOff>109770</xdr:colOff>
      <xdr:row>60</xdr:row>
      <xdr:rowOff>99112</xdr:rowOff>
    </xdr:from>
    <xdr:to>
      <xdr:col>30</xdr:col>
      <xdr:colOff>167319</xdr:colOff>
      <xdr:row>62</xdr:row>
      <xdr:rowOff>183304</xdr:rowOff>
    </xdr:to>
    <xdr:sp macro="" textlink="">
      <xdr:nvSpPr>
        <xdr:cNvPr id="515" name="Oval 514">
          <a:extLst>
            <a:ext uri="{FF2B5EF4-FFF2-40B4-BE49-F238E27FC236}">
              <a16:creationId xmlns:a16="http://schemas.microsoft.com/office/drawing/2014/main" id="{00000000-0008-0000-0200-000003020000}"/>
            </a:ext>
          </a:extLst>
        </xdr:cNvPr>
        <xdr:cNvSpPr/>
      </xdr:nvSpPr>
      <xdr:spPr>
        <a:xfrm>
          <a:off x="7902952" y="6980203"/>
          <a:ext cx="450094" cy="453646"/>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24</xdr:col>
      <xdr:colOff>607468</xdr:colOff>
      <xdr:row>45</xdr:row>
      <xdr:rowOff>10657</xdr:rowOff>
    </xdr:from>
    <xdr:to>
      <xdr:col>27</xdr:col>
      <xdr:colOff>57548</xdr:colOff>
      <xdr:row>47</xdr:row>
      <xdr:rowOff>94850</xdr:rowOff>
    </xdr:to>
    <xdr:sp macro="" textlink="">
      <xdr:nvSpPr>
        <xdr:cNvPr id="516" name="Oval 515">
          <a:extLst>
            <a:ext uri="{FF2B5EF4-FFF2-40B4-BE49-F238E27FC236}">
              <a16:creationId xmlns:a16="http://schemas.microsoft.com/office/drawing/2014/main" id="{00000000-0008-0000-0200-000004020000}"/>
            </a:ext>
          </a:extLst>
        </xdr:cNvPr>
        <xdr:cNvSpPr/>
      </xdr:nvSpPr>
      <xdr:spPr>
        <a:xfrm>
          <a:off x="1219377" y="8023202"/>
          <a:ext cx="454535" cy="453648"/>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27</xdr:col>
      <xdr:colOff>69273</xdr:colOff>
      <xdr:row>44</xdr:row>
      <xdr:rowOff>186503</xdr:rowOff>
    </xdr:from>
    <xdr:to>
      <xdr:col>29</xdr:col>
      <xdr:colOff>126822</xdr:colOff>
      <xdr:row>47</xdr:row>
      <xdr:rowOff>78863</xdr:rowOff>
    </xdr:to>
    <xdr:sp macro="" textlink="">
      <xdr:nvSpPr>
        <xdr:cNvPr id="517" name="Oval 516">
          <a:extLst>
            <a:ext uri="{FF2B5EF4-FFF2-40B4-BE49-F238E27FC236}">
              <a16:creationId xmlns:a16="http://schemas.microsoft.com/office/drawing/2014/main" id="{00000000-0008-0000-0200-000005020000}"/>
            </a:ext>
          </a:extLst>
        </xdr:cNvPr>
        <xdr:cNvSpPr/>
      </xdr:nvSpPr>
      <xdr:spPr>
        <a:xfrm>
          <a:off x="1685637" y="8002776"/>
          <a:ext cx="450094" cy="458087"/>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29</xdr:col>
      <xdr:colOff>152401</xdr:colOff>
      <xdr:row>45</xdr:row>
      <xdr:rowOff>3195</xdr:rowOff>
    </xdr:from>
    <xdr:to>
      <xdr:col>32</xdr:col>
      <xdr:colOff>18117</xdr:colOff>
      <xdr:row>47</xdr:row>
      <xdr:rowOff>87388</xdr:rowOff>
    </xdr:to>
    <xdr:sp macro="" textlink="">
      <xdr:nvSpPr>
        <xdr:cNvPr id="518" name="Oval 517">
          <a:extLst>
            <a:ext uri="{FF2B5EF4-FFF2-40B4-BE49-F238E27FC236}">
              <a16:creationId xmlns:a16="http://schemas.microsoft.com/office/drawing/2014/main" id="{00000000-0008-0000-0200-000006020000}"/>
            </a:ext>
          </a:extLst>
        </xdr:cNvPr>
        <xdr:cNvSpPr/>
      </xdr:nvSpPr>
      <xdr:spPr>
        <a:xfrm>
          <a:off x="2161310" y="8015740"/>
          <a:ext cx="454534" cy="453648"/>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32</xdr:col>
      <xdr:colOff>70338</xdr:colOff>
      <xdr:row>44</xdr:row>
      <xdr:rowOff>187568</xdr:rowOff>
    </xdr:from>
    <xdr:to>
      <xdr:col>34</xdr:col>
      <xdr:colOff>127887</xdr:colOff>
      <xdr:row>47</xdr:row>
      <xdr:rowOff>79928</xdr:rowOff>
    </xdr:to>
    <xdr:sp macro="" textlink="">
      <xdr:nvSpPr>
        <xdr:cNvPr id="519" name="Oval 518">
          <a:extLst>
            <a:ext uri="{FF2B5EF4-FFF2-40B4-BE49-F238E27FC236}">
              <a16:creationId xmlns:a16="http://schemas.microsoft.com/office/drawing/2014/main" id="{00000000-0008-0000-0200-000007020000}"/>
            </a:ext>
          </a:extLst>
        </xdr:cNvPr>
        <xdr:cNvSpPr/>
      </xdr:nvSpPr>
      <xdr:spPr>
        <a:xfrm>
          <a:off x="2668065" y="8003841"/>
          <a:ext cx="450095" cy="458087"/>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34</xdr:col>
      <xdr:colOff>142810</xdr:colOff>
      <xdr:row>44</xdr:row>
      <xdr:rowOff>180108</xdr:rowOff>
    </xdr:from>
    <xdr:to>
      <xdr:col>37</xdr:col>
      <xdr:colOff>8526</xdr:colOff>
      <xdr:row>47</xdr:row>
      <xdr:rowOff>72468</xdr:rowOff>
    </xdr:to>
    <xdr:sp macro="" textlink="">
      <xdr:nvSpPr>
        <xdr:cNvPr id="520" name="Oval 519">
          <a:extLst>
            <a:ext uri="{FF2B5EF4-FFF2-40B4-BE49-F238E27FC236}">
              <a16:creationId xmlns:a16="http://schemas.microsoft.com/office/drawing/2014/main" id="{00000000-0008-0000-0200-000008020000}"/>
            </a:ext>
          </a:extLst>
        </xdr:cNvPr>
        <xdr:cNvSpPr/>
      </xdr:nvSpPr>
      <xdr:spPr>
        <a:xfrm>
          <a:off x="3133083" y="7996381"/>
          <a:ext cx="454534" cy="458087"/>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37</xdr:col>
      <xdr:colOff>28775</xdr:colOff>
      <xdr:row>45</xdr:row>
      <xdr:rowOff>7458</xdr:rowOff>
    </xdr:from>
    <xdr:to>
      <xdr:col>39</xdr:col>
      <xdr:colOff>86324</xdr:colOff>
      <xdr:row>47</xdr:row>
      <xdr:rowOff>91651</xdr:rowOff>
    </xdr:to>
    <xdr:sp macro="" textlink="">
      <xdr:nvSpPr>
        <xdr:cNvPr id="521" name="Oval 520">
          <a:extLst>
            <a:ext uri="{FF2B5EF4-FFF2-40B4-BE49-F238E27FC236}">
              <a16:creationId xmlns:a16="http://schemas.microsoft.com/office/drawing/2014/main" id="{00000000-0008-0000-0200-000009020000}"/>
            </a:ext>
          </a:extLst>
        </xdr:cNvPr>
        <xdr:cNvSpPr/>
      </xdr:nvSpPr>
      <xdr:spPr>
        <a:xfrm>
          <a:off x="3607866" y="8020003"/>
          <a:ext cx="450094" cy="453648"/>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40</xdr:col>
      <xdr:colOff>2</xdr:colOff>
      <xdr:row>45</xdr:row>
      <xdr:rowOff>5327</xdr:rowOff>
    </xdr:from>
    <xdr:to>
      <xdr:col>42</xdr:col>
      <xdr:colOff>57551</xdr:colOff>
      <xdr:row>47</xdr:row>
      <xdr:rowOff>89520</xdr:rowOff>
    </xdr:to>
    <xdr:sp macro="" textlink="">
      <xdr:nvSpPr>
        <xdr:cNvPr id="522" name="Oval 521">
          <a:extLst>
            <a:ext uri="{FF2B5EF4-FFF2-40B4-BE49-F238E27FC236}">
              <a16:creationId xmlns:a16="http://schemas.microsoft.com/office/drawing/2014/main" id="{00000000-0008-0000-0200-00000A020000}"/>
            </a:ext>
          </a:extLst>
        </xdr:cNvPr>
        <xdr:cNvSpPr/>
      </xdr:nvSpPr>
      <xdr:spPr>
        <a:xfrm>
          <a:off x="4167911" y="8017872"/>
          <a:ext cx="450095" cy="453648"/>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26</xdr:col>
      <xdr:colOff>45827</xdr:colOff>
      <xdr:row>47</xdr:row>
      <xdr:rowOff>29840</xdr:rowOff>
    </xdr:from>
    <xdr:to>
      <xdr:col>28</xdr:col>
      <xdr:colOff>103376</xdr:colOff>
      <xdr:row>49</xdr:row>
      <xdr:rowOff>114032</xdr:rowOff>
    </xdr:to>
    <xdr:sp macro="" textlink="">
      <xdr:nvSpPr>
        <xdr:cNvPr id="523" name="Oval 522">
          <a:extLst>
            <a:ext uri="{FF2B5EF4-FFF2-40B4-BE49-F238E27FC236}">
              <a16:creationId xmlns:a16="http://schemas.microsoft.com/office/drawing/2014/main" id="{00000000-0008-0000-0200-00000B020000}"/>
            </a:ext>
          </a:extLst>
        </xdr:cNvPr>
        <xdr:cNvSpPr/>
      </xdr:nvSpPr>
      <xdr:spPr>
        <a:xfrm>
          <a:off x="1465918" y="8411840"/>
          <a:ext cx="450094" cy="453647"/>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33</xdr:col>
      <xdr:colOff>86324</xdr:colOff>
      <xdr:row>47</xdr:row>
      <xdr:rowOff>49023</xdr:rowOff>
    </xdr:from>
    <xdr:to>
      <xdr:col>35</xdr:col>
      <xdr:colOff>143873</xdr:colOff>
      <xdr:row>49</xdr:row>
      <xdr:rowOff>133215</xdr:rowOff>
    </xdr:to>
    <xdr:sp macro="" textlink="">
      <xdr:nvSpPr>
        <xdr:cNvPr id="524" name="Oval 523">
          <a:extLst>
            <a:ext uri="{FF2B5EF4-FFF2-40B4-BE49-F238E27FC236}">
              <a16:creationId xmlns:a16="http://schemas.microsoft.com/office/drawing/2014/main" id="{00000000-0008-0000-0200-00000C020000}"/>
            </a:ext>
          </a:extLst>
        </xdr:cNvPr>
        <xdr:cNvSpPr/>
      </xdr:nvSpPr>
      <xdr:spPr>
        <a:xfrm>
          <a:off x="2880324" y="8431023"/>
          <a:ext cx="450094" cy="453647"/>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31</xdr:col>
      <xdr:colOff>4264</xdr:colOff>
      <xdr:row>47</xdr:row>
      <xdr:rowOff>20249</xdr:rowOff>
    </xdr:from>
    <xdr:to>
      <xdr:col>33</xdr:col>
      <xdr:colOff>61813</xdr:colOff>
      <xdr:row>49</xdr:row>
      <xdr:rowOff>104441</xdr:rowOff>
    </xdr:to>
    <xdr:sp macro="" textlink="">
      <xdr:nvSpPr>
        <xdr:cNvPr id="525" name="Oval 524">
          <a:extLst>
            <a:ext uri="{FF2B5EF4-FFF2-40B4-BE49-F238E27FC236}">
              <a16:creationId xmlns:a16="http://schemas.microsoft.com/office/drawing/2014/main" id="{00000000-0008-0000-0200-00000D020000}"/>
            </a:ext>
          </a:extLst>
        </xdr:cNvPr>
        <xdr:cNvSpPr/>
      </xdr:nvSpPr>
      <xdr:spPr>
        <a:xfrm>
          <a:off x="2405719" y="8402249"/>
          <a:ext cx="450094" cy="453647"/>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33</xdr:col>
      <xdr:colOff>66076</xdr:colOff>
      <xdr:row>51</xdr:row>
      <xdr:rowOff>140677</xdr:rowOff>
    </xdr:from>
    <xdr:to>
      <xdr:col>35</xdr:col>
      <xdr:colOff>123625</xdr:colOff>
      <xdr:row>54</xdr:row>
      <xdr:rowOff>43694</xdr:rowOff>
    </xdr:to>
    <xdr:sp macro="" textlink="">
      <xdr:nvSpPr>
        <xdr:cNvPr id="526" name="Oval 525">
          <a:extLst>
            <a:ext uri="{FF2B5EF4-FFF2-40B4-BE49-F238E27FC236}">
              <a16:creationId xmlns:a16="http://schemas.microsoft.com/office/drawing/2014/main" id="{00000000-0008-0000-0200-00000E020000}"/>
            </a:ext>
          </a:extLst>
        </xdr:cNvPr>
        <xdr:cNvSpPr/>
      </xdr:nvSpPr>
      <xdr:spPr>
        <a:xfrm>
          <a:off x="2860076" y="9261586"/>
          <a:ext cx="450094" cy="468744"/>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35</xdr:col>
      <xdr:colOff>165190</xdr:colOff>
      <xdr:row>47</xdr:row>
      <xdr:rowOff>47959</xdr:rowOff>
    </xdr:from>
    <xdr:to>
      <xdr:col>38</xdr:col>
      <xdr:colOff>30906</xdr:colOff>
      <xdr:row>49</xdr:row>
      <xdr:rowOff>132151</xdr:rowOff>
    </xdr:to>
    <xdr:sp macro="" textlink="">
      <xdr:nvSpPr>
        <xdr:cNvPr id="527" name="Oval 526">
          <a:extLst>
            <a:ext uri="{FF2B5EF4-FFF2-40B4-BE49-F238E27FC236}">
              <a16:creationId xmlns:a16="http://schemas.microsoft.com/office/drawing/2014/main" id="{00000000-0008-0000-0200-00000F020000}"/>
            </a:ext>
          </a:extLst>
        </xdr:cNvPr>
        <xdr:cNvSpPr/>
      </xdr:nvSpPr>
      <xdr:spPr>
        <a:xfrm>
          <a:off x="3351735" y="8429959"/>
          <a:ext cx="454535" cy="453647"/>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38</xdr:col>
      <xdr:colOff>67141</xdr:colOff>
      <xdr:row>47</xdr:row>
      <xdr:rowOff>29841</xdr:rowOff>
    </xdr:from>
    <xdr:to>
      <xdr:col>40</xdr:col>
      <xdr:colOff>124690</xdr:colOff>
      <xdr:row>49</xdr:row>
      <xdr:rowOff>114033</xdr:rowOff>
    </xdr:to>
    <xdr:sp macro="" textlink="">
      <xdr:nvSpPr>
        <xdr:cNvPr id="528" name="Oval 527">
          <a:extLst>
            <a:ext uri="{FF2B5EF4-FFF2-40B4-BE49-F238E27FC236}">
              <a16:creationId xmlns:a16="http://schemas.microsoft.com/office/drawing/2014/main" id="{00000000-0008-0000-0200-000010020000}"/>
            </a:ext>
          </a:extLst>
        </xdr:cNvPr>
        <xdr:cNvSpPr/>
      </xdr:nvSpPr>
      <xdr:spPr>
        <a:xfrm>
          <a:off x="3842505" y="8411841"/>
          <a:ext cx="450094" cy="453647"/>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40</xdr:col>
      <xdr:colOff>118298</xdr:colOff>
      <xdr:row>47</xdr:row>
      <xdr:rowOff>80996</xdr:rowOff>
    </xdr:from>
    <xdr:to>
      <xdr:col>42</xdr:col>
      <xdr:colOff>175847</xdr:colOff>
      <xdr:row>49</xdr:row>
      <xdr:rowOff>165188</xdr:rowOff>
    </xdr:to>
    <xdr:sp macro="" textlink="">
      <xdr:nvSpPr>
        <xdr:cNvPr id="529" name="Oval 528">
          <a:extLst>
            <a:ext uri="{FF2B5EF4-FFF2-40B4-BE49-F238E27FC236}">
              <a16:creationId xmlns:a16="http://schemas.microsoft.com/office/drawing/2014/main" id="{00000000-0008-0000-0200-000011020000}"/>
            </a:ext>
          </a:extLst>
        </xdr:cNvPr>
        <xdr:cNvSpPr/>
      </xdr:nvSpPr>
      <xdr:spPr>
        <a:xfrm>
          <a:off x="4286207" y="8462996"/>
          <a:ext cx="450095" cy="453647"/>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25</xdr:col>
      <xdr:colOff>4264</xdr:colOff>
      <xdr:row>49</xdr:row>
      <xdr:rowOff>52221</xdr:rowOff>
    </xdr:from>
    <xdr:to>
      <xdr:col>27</xdr:col>
      <xdr:colOff>61813</xdr:colOff>
      <xdr:row>51</xdr:row>
      <xdr:rowOff>136414</xdr:rowOff>
    </xdr:to>
    <xdr:sp macro="" textlink="">
      <xdr:nvSpPr>
        <xdr:cNvPr id="530" name="Oval 529">
          <a:extLst>
            <a:ext uri="{FF2B5EF4-FFF2-40B4-BE49-F238E27FC236}">
              <a16:creationId xmlns:a16="http://schemas.microsoft.com/office/drawing/2014/main" id="{00000000-0008-0000-0200-000012020000}"/>
            </a:ext>
          </a:extLst>
        </xdr:cNvPr>
        <xdr:cNvSpPr/>
      </xdr:nvSpPr>
      <xdr:spPr>
        <a:xfrm>
          <a:off x="1228082" y="8803676"/>
          <a:ext cx="450095" cy="453647"/>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27</xdr:col>
      <xdr:colOff>87391</xdr:colOff>
      <xdr:row>49</xdr:row>
      <xdr:rowOff>87389</xdr:rowOff>
    </xdr:from>
    <xdr:to>
      <xdr:col>29</xdr:col>
      <xdr:colOff>144940</xdr:colOff>
      <xdr:row>51</xdr:row>
      <xdr:rowOff>171582</xdr:rowOff>
    </xdr:to>
    <xdr:sp macro="" textlink="">
      <xdr:nvSpPr>
        <xdr:cNvPr id="531" name="Oval 530">
          <a:extLst>
            <a:ext uri="{FF2B5EF4-FFF2-40B4-BE49-F238E27FC236}">
              <a16:creationId xmlns:a16="http://schemas.microsoft.com/office/drawing/2014/main" id="{00000000-0008-0000-0200-000013020000}"/>
            </a:ext>
          </a:extLst>
        </xdr:cNvPr>
        <xdr:cNvSpPr/>
      </xdr:nvSpPr>
      <xdr:spPr>
        <a:xfrm>
          <a:off x="1703755" y="8838844"/>
          <a:ext cx="450094" cy="453647"/>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32</xdr:col>
      <xdr:colOff>47960</xdr:colOff>
      <xdr:row>49</xdr:row>
      <xdr:rowOff>106573</xdr:rowOff>
    </xdr:from>
    <xdr:to>
      <xdr:col>34</xdr:col>
      <xdr:colOff>105509</xdr:colOff>
      <xdr:row>52</xdr:row>
      <xdr:rowOff>9591</xdr:rowOff>
    </xdr:to>
    <xdr:sp macro="" textlink="">
      <xdr:nvSpPr>
        <xdr:cNvPr id="532" name="Oval 531">
          <a:extLst>
            <a:ext uri="{FF2B5EF4-FFF2-40B4-BE49-F238E27FC236}">
              <a16:creationId xmlns:a16="http://schemas.microsoft.com/office/drawing/2014/main" id="{00000000-0008-0000-0200-000014020000}"/>
            </a:ext>
          </a:extLst>
        </xdr:cNvPr>
        <xdr:cNvSpPr/>
      </xdr:nvSpPr>
      <xdr:spPr>
        <a:xfrm>
          <a:off x="2645687" y="8858028"/>
          <a:ext cx="450095" cy="457199"/>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34</xdr:col>
      <xdr:colOff>120431</xdr:colOff>
      <xdr:row>49</xdr:row>
      <xdr:rowOff>93783</xdr:rowOff>
    </xdr:from>
    <xdr:to>
      <xdr:col>36</xdr:col>
      <xdr:colOff>177980</xdr:colOff>
      <xdr:row>51</xdr:row>
      <xdr:rowOff>177976</xdr:rowOff>
    </xdr:to>
    <xdr:sp macro="" textlink="">
      <xdr:nvSpPr>
        <xdr:cNvPr id="533" name="Oval 532">
          <a:extLst>
            <a:ext uri="{FF2B5EF4-FFF2-40B4-BE49-F238E27FC236}">
              <a16:creationId xmlns:a16="http://schemas.microsoft.com/office/drawing/2014/main" id="{00000000-0008-0000-0200-000015020000}"/>
            </a:ext>
          </a:extLst>
        </xdr:cNvPr>
        <xdr:cNvSpPr/>
      </xdr:nvSpPr>
      <xdr:spPr>
        <a:xfrm>
          <a:off x="3110704" y="8845238"/>
          <a:ext cx="450094" cy="453647"/>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37</xdr:col>
      <xdr:colOff>38367</xdr:colOff>
      <xdr:row>49</xdr:row>
      <xdr:rowOff>59680</xdr:rowOff>
    </xdr:from>
    <xdr:to>
      <xdr:col>39</xdr:col>
      <xdr:colOff>95916</xdr:colOff>
      <xdr:row>51</xdr:row>
      <xdr:rowOff>143873</xdr:rowOff>
    </xdr:to>
    <xdr:sp macro="" textlink="">
      <xdr:nvSpPr>
        <xdr:cNvPr id="534" name="Oval 533">
          <a:extLst>
            <a:ext uri="{FF2B5EF4-FFF2-40B4-BE49-F238E27FC236}">
              <a16:creationId xmlns:a16="http://schemas.microsoft.com/office/drawing/2014/main" id="{00000000-0008-0000-0200-000016020000}"/>
            </a:ext>
          </a:extLst>
        </xdr:cNvPr>
        <xdr:cNvSpPr/>
      </xdr:nvSpPr>
      <xdr:spPr>
        <a:xfrm>
          <a:off x="3617458" y="8811135"/>
          <a:ext cx="450094" cy="453647"/>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25</xdr:col>
      <xdr:colOff>184370</xdr:colOff>
      <xdr:row>51</xdr:row>
      <xdr:rowOff>99114</xdr:rowOff>
    </xdr:from>
    <xdr:to>
      <xdr:col>28</xdr:col>
      <xdr:colOff>50087</xdr:colOff>
      <xdr:row>54</xdr:row>
      <xdr:rowOff>2131</xdr:rowOff>
    </xdr:to>
    <xdr:sp macro="" textlink="">
      <xdr:nvSpPr>
        <xdr:cNvPr id="535" name="Oval 534">
          <a:extLst>
            <a:ext uri="{FF2B5EF4-FFF2-40B4-BE49-F238E27FC236}">
              <a16:creationId xmlns:a16="http://schemas.microsoft.com/office/drawing/2014/main" id="{00000000-0008-0000-0200-000017020000}"/>
            </a:ext>
          </a:extLst>
        </xdr:cNvPr>
        <xdr:cNvSpPr/>
      </xdr:nvSpPr>
      <xdr:spPr>
        <a:xfrm>
          <a:off x="1408188" y="9220023"/>
          <a:ext cx="454535" cy="468744"/>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28</xdr:col>
      <xdr:colOff>93784</xdr:colOff>
      <xdr:row>51</xdr:row>
      <xdr:rowOff>125756</xdr:rowOff>
    </xdr:from>
    <xdr:to>
      <xdr:col>30</xdr:col>
      <xdr:colOff>151333</xdr:colOff>
      <xdr:row>54</xdr:row>
      <xdr:rowOff>28773</xdr:rowOff>
    </xdr:to>
    <xdr:sp macro="" textlink="">
      <xdr:nvSpPr>
        <xdr:cNvPr id="536" name="Oval 535">
          <a:extLst>
            <a:ext uri="{FF2B5EF4-FFF2-40B4-BE49-F238E27FC236}">
              <a16:creationId xmlns:a16="http://schemas.microsoft.com/office/drawing/2014/main" id="{00000000-0008-0000-0200-000018020000}"/>
            </a:ext>
          </a:extLst>
        </xdr:cNvPr>
        <xdr:cNvSpPr/>
      </xdr:nvSpPr>
      <xdr:spPr>
        <a:xfrm>
          <a:off x="1906420" y="9246665"/>
          <a:ext cx="450095" cy="468744"/>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29</xdr:col>
      <xdr:colOff>144939</xdr:colOff>
      <xdr:row>53</xdr:row>
      <xdr:rowOff>166252</xdr:rowOff>
    </xdr:from>
    <xdr:to>
      <xdr:col>32</xdr:col>
      <xdr:colOff>10655</xdr:colOff>
      <xdr:row>56</xdr:row>
      <xdr:rowOff>69269</xdr:rowOff>
    </xdr:to>
    <xdr:sp macro="" textlink="">
      <xdr:nvSpPr>
        <xdr:cNvPr id="537" name="Oval 536">
          <a:extLst>
            <a:ext uri="{FF2B5EF4-FFF2-40B4-BE49-F238E27FC236}">
              <a16:creationId xmlns:a16="http://schemas.microsoft.com/office/drawing/2014/main" id="{00000000-0008-0000-0200-000019020000}"/>
            </a:ext>
          </a:extLst>
        </xdr:cNvPr>
        <xdr:cNvSpPr/>
      </xdr:nvSpPr>
      <xdr:spPr>
        <a:xfrm>
          <a:off x="2153848" y="9656616"/>
          <a:ext cx="454534" cy="468744"/>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29</xdr:col>
      <xdr:colOff>169451</xdr:colOff>
      <xdr:row>49</xdr:row>
      <xdr:rowOff>73533</xdr:rowOff>
    </xdr:from>
    <xdr:to>
      <xdr:col>32</xdr:col>
      <xdr:colOff>35167</xdr:colOff>
      <xdr:row>51</xdr:row>
      <xdr:rowOff>157726</xdr:rowOff>
    </xdr:to>
    <xdr:sp macro="" textlink="">
      <xdr:nvSpPr>
        <xdr:cNvPr id="538" name="Oval 537">
          <a:extLst>
            <a:ext uri="{FF2B5EF4-FFF2-40B4-BE49-F238E27FC236}">
              <a16:creationId xmlns:a16="http://schemas.microsoft.com/office/drawing/2014/main" id="{00000000-0008-0000-0200-00001A020000}"/>
            </a:ext>
          </a:extLst>
        </xdr:cNvPr>
        <xdr:cNvSpPr/>
      </xdr:nvSpPr>
      <xdr:spPr>
        <a:xfrm>
          <a:off x="2178360" y="8824988"/>
          <a:ext cx="454534" cy="453647"/>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36</xdr:col>
      <xdr:colOff>2132</xdr:colOff>
      <xdr:row>51</xdr:row>
      <xdr:rowOff>87391</xdr:rowOff>
    </xdr:from>
    <xdr:to>
      <xdr:col>38</xdr:col>
      <xdr:colOff>59680</xdr:colOff>
      <xdr:row>53</xdr:row>
      <xdr:rowOff>171583</xdr:rowOff>
    </xdr:to>
    <xdr:sp macro="" textlink="">
      <xdr:nvSpPr>
        <xdr:cNvPr id="539" name="Oval 538">
          <a:extLst>
            <a:ext uri="{FF2B5EF4-FFF2-40B4-BE49-F238E27FC236}">
              <a16:creationId xmlns:a16="http://schemas.microsoft.com/office/drawing/2014/main" id="{00000000-0008-0000-0200-00001B020000}"/>
            </a:ext>
          </a:extLst>
        </xdr:cNvPr>
        <xdr:cNvSpPr/>
      </xdr:nvSpPr>
      <xdr:spPr>
        <a:xfrm>
          <a:off x="3384950" y="9208300"/>
          <a:ext cx="450094" cy="453647"/>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38</xdr:col>
      <xdr:colOff>63943</xdr:colOff>
      <xdr:row>51</xdr:row>
      <xdr:rowOff>149202</xdr:rowOff>
    </xdr:from>
    <xdr:to>
      <xdr:col>40</xdr:col>
      <xdr:colOff>121492</xdr:colOff>
      <xdr:row>54</xdr:row>
      <xdr:rowOff>52219</xdr:rowOff>
    </xdr:to>
    <xdr:sp macro="" textlink="">
      <xdr:nvSpPr>
        <xdr:cNvPr id="540" name="Oval 539">
          <a:extLst>
            <a:ext uri="{FF2B5EF4-FFF2-40B4-BE49-F238E27FC236}">
              <a16:creationId xmlns:a16="http://schemas.microsoft.com/office/drawing/2014/main" id="{00000000-0008-0000-0200-00001C020000}"/>
            </a:ext>
          </a:extLst>
        </xdr:cNvPr>
        <xdr:cNvSpPr/>
      </xdr:nvSpPr>
      <xdr:spPr>
        <a:xfrm>
          <a:off x="3839307" y="9270111"/>
          <a:ext cx="450094" cy="468744"/>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39</xdr:col>
      <xdr:colOff>93785</xdr:colOff>
      <xdr:row>49</xdr:row>
      <xdr:rowOff>120426</xdr:rowOff>
    </xdr:from>
    <xdr:to>
      <xdr:col>41</xdr:col>
      <xdr:colOff>151334</xdr:colOff>
      <xdr:row>52</xdr:row>
      <xdr:rowOff>23444</xdr:rowOff>
    </xdr:to>
    <xdr:sp macro="" textlink="">
      <xdr:nvSpPr>
        <xdr:cNvPr id="541" name="Oval 540">
          <a:extLst>
            <a:ext uri="{FF2B5EF4-FFF2-40B4-BE49-F238E27FC236}">
              <a16:creationId xmlns:a16="http://schemas.microsoft.com/office/drawing/2014/main" id="{00000000-0008-0000-0200-00001D020000}"/>
            </a:ext>
          </a:extLst>
        </xdr:cNvPr>
        <xdr:cNvSpPr/>
      </xdr:nvSpPr>
      <xdr:spPr>
        <a:xfrm>
          <a:off x="4065421" y="8871881"/>
          <a:ext cx="450095" cy="457199"/>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25</xdr:col>
      <xdr:colOff>17052</xdr:colOff>
      <xdr:row>53</xdr:row>
      <xdr:rowOff>155597</xdr:rowOff>
    </xdr:from>
    <xdr:to>
      <xdr:col>27</xdr:col>
      <xdr:colOff>74601</xdr:colOff>
      <xdr:row>56</xdr:row>
      <xdr:rowOff>58614</xdr:rowOff>
    </xdr:to>
    <xdr:sp macro="" textlink="">
      <xdr:nvSpPr>
        <xdr:cNvPr id="542" name="Oval 541">
          <a:extLst>
            <a:ext uri="{FF2B5EF4-FFF2-40B4-BE49-F238E27FC236}">
              <a16:creationId xmlns:a16="http://schemas.microsoft.com/office/drawing/2014/main" id="{00000000-0008-0000-0200-00001E020000}"/>
            </a:ext>
          </a:extLst>
        </xdr:cNvPr>
        <xdr:cNvSpPr/>
      </xdr:nvSpPr>
      <xdr:spPr>
        <a:xfrm>
          <a:off x="1240870" y="9645961"/>
          <a:ext cx="450095" cy="468744"/>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27</xdr:col>
      <xdr:colOff>78864</xdr:colOff>
      <xdr:row>53</xdr:row>
      <xdr:rowOff>164121</xdr:rowOff>
    </xdr:from>
    <xdr:to>
      <xdr:col>29</xdr:col>
      <xdr:colOff>136413</xdr:colOff>
      <xdr:row>56</xdr:row>
      <xdr:rowOff>67138</xdr:rowOff>
    </xdr:to>
    <xdr:sp macro="" textlink="">
      <xdr:nvSpPr>
        <xdr:cNvPr id="543" name="Oval 542">
          <a:extLst>
            <a:ext uri="{FF2B5EF4-FFF2-40B4-BE49-F238E27FC236}">
              <a16:creationId xmlns:a16="http://schemas.microsoft.com/office/drawing/2014/main" id="{00000000-0008-0000-0200-00001F020000}"/>
            </a:ext>
          </a:extLst>
        </xdr:cNvPr>
        <xdr:cNvSpPr/>
      </xdr:nvSpPr>
      <xdr:spPr>
        <a:xfrm>
          <a:off x="1695228" y="9654485"/>
          <a:ext cx="450094" cy="468744"/>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32</xdr:col>
      <xdr:colOff>12788</xdr:colOff>
      <xdr:row>54</xdr:row>
      <xdr:rowOff>18118</xdr:rowOff>
    </xdr:from>
    <xdr:to>
      <xdr:col>34</xdr:col>
      <xdr:colOff>70337</xdr:colOff>
      <xdr:row>56</xdr:row>
      <xdr:rowOff>102310</xdr:rowOff>
    </xdr:to>
    <xdr:sp macro="" textlink="">
      <xdr:nvSpPr>
        <xdr:cNvPr id="544" name="Oval 543">
          <a:extLst>
            <a:ext uri="{FF2B5EF4-FFF2-40B4-BE49-F238E27FC236}">
              <a16:creationId xmlns:a16="http://schemas.microsoft.com/office/drawing/2014/main" id="{00000000-0008-0000-0200-000020020000}"/>
            </a:ext>
          </a:extLst>
        </xdr:cNvPr>
        <xdr:cNvSpPr/>
      </xdr:nvSpPr>
      <xdr:spPr>
        <a:xfrm>
          <a:off x="2610515" y="9704754"/>
          <a:ext cx="450095" cy="453647"/>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30</xdr:col>
      <xdr:colOff>181175</xdr:colOff>
      <xdr:row>51</xdr:row>
      <xdr:rowOff>122560</xdr:rowOff>
    </xdr:from>
    <xdr:to>
      <xdr:col>33</xdr:col>
      <xdr:colOff>46891</xdr:colOff>
      <xdr:row>54</xdr:row>
      <xdr:rowOff>25577</xdr:rowOff>
    </xdr:to>
    <xdr:sp macro="" textlink="">
      <xdr:nvSpPr>
        <xdr:cNvPr id="545" name="Oval 544">
          <a:extLst>
            <a:ext uri="{FF2B5EF4-FFF2-40B4-BE49-F238E27FC236}">
              <a16:creationId xmlns:a16="http://schemas.microsoft.com/office/drawing/2014/main" id="{00000000-0008-0000-0200-000021020000}"/>
            </a:ext>
          </a:extLst>
        </xdr:cNvPr>
        <xdr:cNvSpPr/>
      </xdr:nvSpPr>
      <xdr:spPr>
        <a:xfrm>
          <a:off x="2386357" y="9243469"/>
          <a:ext cx="454534" cy="468744"/>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34</xdr:col>
      <xdr:colOff>93785</xdr:colOff>
      <xdr:row>53</xdr:row>
      <xdr:rowOff>157727</xdr:rowOff>
    </xdr:from>
    <xdr:to>
      <xdr:col>36</xdr:col>
      <xdr:colOff>151334</xdr:colOff>
      <xdr:row>56</xdr:row>
      <xdr:rowOff>60744</xdr:rowOff>
    </xdr:to>
    <xdr:sp macro="" textlink="">
      <xdr:nvSpPr>
        <xdr:cNvPr id="546" name="Oval 545">
          <a:extLst>
            <a:ext uri="{FF2B5EF4-FFF2-40B4-BE49-F238E27FC236}">
              <a16:creationId xmlns:a16="http://schemas.microsoft.com/office/drawing/2014/main" id="{00000000-0008-0000-0200-000022020000}"/>
            </a:ext>
          </a:extLst>
        </xdr:cNvPr>
        <xdr:cNvSpPr/>
      </xdr:nvSpPr>
      <xdr:spPr>
        <a:xfrm>
          <a:off x="3084058" y="9648091"/>
          <a:ext cx="450094" cy="468744"/>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40</xdr:col>
      <xdr:colOff>123626</xdr:colOff>
      <xdr:row>51</xdr:row>
      <xdr:rowOff>144940</xdr:rowOff>
    </xdr:from>
    <xdr:to>
      <xdr:col>42</xdr:col>
      <xdr:colOff>181175</xdr:colOff>
      <xdr:row>54</xdr:row>
      <xdr:rowOff>47957</xdr:rowOff>
    </xdr:to>
    <xdr:sp macro="" textlink="">
      <xdr:nvSpPr>
        <xdr:cNvPr id="547" name="Oval 546">
          <a:extLst>
            <a:ext uri="{FF2B5EF4-FFF2-40B4-BE49-F238E27FC236}">
              <a16:creationId xmlns:a16="http://schemas.microsoft.com/office/drawing/2014/main" id="{00000000-0008-0000-0200-000023020000}"/>
            </a:ext>
          </a:extLst>
        </xdr:cNvPr>
        <xdr:cNvSpPr/>
      </xdr:nvSpPr>
      <xdr:spPr>
        <a:xfrm>
          <a:off x="4291535" y="9265849"/>
          <a:ext cx="450095" cy="468744"/>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35</xdr:col>
      <xdr:colOff>174780</xdr:colOff>
      <xdr:row>56</xdr:row>
      <xdr:rowOff>4264</xdr:rowOff>
    </xdr:from>
    <xdr:to>
      <xdr:col>38</xdr:col>
      <xdr:colOff>40496</xdr:colOff>
      <xdr:row>58</xdr:row>
      <xdr:rowOff>88457</xdr:rowOff>
    </xdr:to>
    <xdr:sp macro="" textlink="">
      <xdr:nvSpPr>
        <xdr:cNvPr id="548" name="Oval 547">
          <a:extLst>
            <a:ext uri="{FF2B5EF4-FFF2-40B4-BE49-F238E27FC236}">
              <a16:creationId xmlns:a16="http://schemas.microsoft.com/office/drawing/2014/main" id="{00000000-0008-0000-0200-000024020000}"/>
            </a:ext>
          </a:extLst>
        </xdr:cNvPr>
        <xdr:cNvSpPr/>
      </xdr:nvSpPr>
      <xdr:spPr>
        <a:xfrm>
          <a:off x="3361325" y="10060355"/>
          <a:ext cx="454535" cy="453647"/>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28</xdr:col>
      <xdr:colOff>143875</xdr:colOff>
      <xdr:row>56</xdr:row>
      <xdr:rowOff>26642</xdr:rowOff>
    </xdr:from>
    <xdr:to>
      <xdr:col>31</xdr:col>
      <xdr:colOff>9591</xdr:colOff>
      <xdr:row>58</xdr:row>
      <xdr:rowOff>110835</xdr:rowOff>
    </xdr:to>
    <xdr:sp macro="" textlink="">
      <xdr:nvSpPr>
        <xdr:cNvPr id="550" name="Oval 549">
          <a:extLst>
            <a:ext uri="{FF2B5EF4-FFF2-40B4-BE49-F238E27FC236}">
              <a16:creationId xmlns:a16="http://schemas.microsoft.com/office/drawing/2014/main" id="{00000000-0008-0000-0200-000026020000}"/>
            </a:ext>
          </a:extLst>
        </xdr:cNvPr>
        <xdr:cNvSpPr/>
      </xdr:nvSpPr>
      <xdr:spPr>
        <a:xfrm>
          <a:off x="1956511" y="10082733"/>
          <a:ext cx="454535" cy="453647"/>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32</xdr:col>
      <xdr:colOff>67142</xdr:colOff>
      <xdr:row>58</xdr:row>
      <xdr:rowOff>72470</xdr:rowOff>
    </xdr:from>
    <xdr:to>
      <xdr:col>34</xdr:col>
      <xdr:colOff>124691</xdr:colOff>
      <xdr:row>60</xdr:row>
      <xdr:rowOff>156662</xdr:rowOff>
    </xdr:to>
    <xdr:sp macro="" textlink="">
      <xdr:nvSpPr>
        <xdr:cNvPr id="551" name="Oval 550">
          <a:extLst>
            <a:ext uri="{FF2B5EF4-FFF2-40B4-BE49-F238E27FC236}">
              <a16:creationId xmlns:a16="http://schemas.microsoft.com/office/drawing/2014/main" id="{00000000-0008-0000-0200-000027020000}"/>
            </a:ext>
          </a:extLst>
        </xdr:cNvPr>
        <xdr:cNvSpPr/>
      </xdr:nvSpPr>
      <xdr:spPr>
        <a:xfrm>
          <a:off x="2664869" y="10498015"/>
          <a:ext cx="450095" cy="453647"/>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33</xdr:col>
      <xdr:colOff>70339</xdr:colOff>
      <xdr:row>56</xdr:row>
      <xdr:rowOff>22378</xdr:rowOff>
    </xdr:from>
    <xdr:to>
      <xdr:col>35</xdr:col>
      <xdr:colOff>127888</xdr:colOff>
      <xdr:row>58</xdr:row>
      <xdr:rowOff>106571</xdr:rowOff>
    </xdr:to>
    <xdr:sp macro="" textlink="">
      <xdr:nvSpPr>
        <xdr:cNvPr id="552" name="Oval 551">
          <a:extLst>
            <a:ext uri="{FF2B5EF4-FFF2-40B4-BE49-F238E27FC236}">
              <a16:creationId xmlns:a16="http://schemas.microsoft.com/office/drawing/2014/main" id="{00000000-0008-0000-0200-000028020000}"/>
            </a:ext>
          </a:extLst>
        </xdr:cNvPr>
        <xdr:cNvSpPr/>
      </xdr:nvSpPr>
      <xdr:spPr>
        <a:xfrm>
          <a:off x="2864339" y="10078469"/>
          <a:ext cx="450094" cy="453647"/>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36</xdr:col>
      <xdr:colOff>164124</xdr:colOff>
      <xdr:row>53</xdr:row>
      <xdr:rowOff>132149</xdr:rowOff>
    </xdr:from>
    <xdr:to>
      <xdr:col>39</xdr:col>
      <xdr:colOff>29840</xdr:colOff>
      <xdr:row>56</xdr:row>
      <xdr:rowOff>35166</xdr:rowOff>
    </xdr:to>
    <xdr:sp macro="" textlink="">
      <xdr:nvSpPr>
        <xdr:cNvPr id="553" name="Oval 552">
          <a:extLst>
            <a:ext uri="{FF2B5EF4-FFF2-40B4-BE49-F238E27FC236}">
              <a16:creationId xmlns:a16="http://schemas.microsoft.com/office/drawing/2014/main" id="{00000000-0008-0000-0200-000029020000}"/>
            </a:ext>
          </a:extLst>
        </xdr:cNvPr>
        <xdr:cNvSpPr/>
      </xdr:nvSpPr>
      <xdr:spPr>
        <a:xfrm>
          <a:off x="3546942" y="9622513"/>
          <a:ext cx="454534" cy="468744"/>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24</xdr:col>
      <xdr:colOff>603205</xdr:colOff>
      <xdr:row>58</xdr:row>
      <xdr:rowOff>54353</xdr:rowOff>
    </xdr:from>
    <xdr:to>
      <xdr:col>27</xdr:col>
      <xdr:colOff>53285</xdr:colOff>
      <xdr:row>60</xdr:row>
      <xdr:rowOff>138545</xdr:rowOff>
    </xdr:to>
    <xdr:sp macro="" textlink="">
      <xdr:nvSpPr>
        <xdr:cNvPr id="554" name="Oval 553">
          <a:extLst>
            <a:ext uri="{FF2B5EF4-FFF2-40B4-BE49-F238E27FC236}">
              <a16:creationId xmlns:a16="http://schemas.microsoft.com/office/drawing/2014/main" id="{00000000-0008-0000-0200-00002A020000}"/>
            </a:ext>
          </a:extLst>
        </xdr:cNvPr>
        <xdr:cNvSpPr/>
      </xdr:nvSpPr>
      <xdr:spPr>
        <a:xfrm>
          <a:off x="1215114" y="10479898"/>
          <a:ext cx="454535" cy="453647"/>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27</xdr:col>
      <xdr:colOff>75667</xdr:colOff>
      <xdr:row>58</xdr:row>
      <xdr:rowOff>33036</xdr:rowOff>
    </xdr:from>
    <xdr:to>
      <xdr:col>29</xdr:col>
      <xdr:colOff>133216</xdr:colOff>
      <xdr:row>60</xdr:row>
      <xdr:rowOff>117228</xdr:rowOff>
    </xdr:to>
    <xdr:sp macro="" textlink="">
      <xdr:nvSpPr>
        <xdr:cNvPr id="555" name="Oval 554">
          <a:extLst>
            <a:ext uri="{FF2B5EF4-FFF2-40B4-BE49-F238E27FC236}">
              <a16:creationId xmlns:a16="http://schemas.microsoft.com/office/drawing/2014/main" id="{00000000-0008-0000-0200-00002B020000}"/>
            </a:ext>
          </a:extLst>
        </xdr:cNvPr>
        <xdr:cNvSpPr/>
      </xdr:nvSpPr>
      <xdr:spPr>
        <a:xfrm>
          <a:off x="1692031" y="10458581"/>
          <a:ext cx="450094" cy="453647"/>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38</xdr:col>
      <xdr:colOff>30908</xdr:colOff>
      <xdr:row>60</xdr:row>
      <xdr:rowOff>105505</xdr:rowOff>
    </xdr:from>
    <xdr:to>
      <xdr:col>40</xdr:col>
      <xdr:colOff>88457</xdr:colOff>
      <xdr:row>62</xdr:row>
      <xdr:rowOff>189697</xdr:rowOff>
    </xdr:to>
    <xdr:sp macro="" textlink="">
      <xdr:nvSpPr>
        <xdr:cNvPr id="556" name="Oval 555">
          <a:extLst>
            <a:ext uri="{FF2B5EF4-FFF2-40B4-BE49-F238E27FC236}">
              <a16:creationId xmlns:a16="http://schemas.microsoft.com/office/drawing/2014/main" id="{00000000-0008-0000-0200-00002C020000}"/>
            </a:ext>
          </a:extLst>
        </xdr:cNvPr>
        <xdr:cNvSpPr/>
      </xdr:nvSpPr>
      <xdr:spPr>
        <a:xfrm>
          <a:off x="3806272" y="10900505"/>
          <a:ext cx="450094" cy="453647"/>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31</xdr:col>
      <xdr:colOff>7460</xdr:colOff>
      <xdr:row>56</xdr:row>
      <xdr:rowOff>44759</xdr:rowOff>
    </xdr:from>
    <xdr:to>
      <xdr:col>33</xdr:col>
      <xdr:colOff>65009</xdr:colOff>
      <xdr:row>58</xdr:row>
      <xdr:rowOff>128952</xdr:rowOff>
    </xdr:to>
    <xdr:sp macro="" textlink="">
      <xdr:nvSpPr>
        <xdr:cNvPr id="557" name="Oval 556">
          <a:extLst>
            <a:ext uri="{FF2B5EF4-FFF2-40B4-BE49-F238E27FC236}">
              <a16:creationId xmlns:a16="http://schemas.microsoft.com/office/drawing/2014/main" id="{00000000-0008-0000-0200-00002D020000}"/>
            </a:ext>
          </a:extLst>
        </xdr:cNvPr>
        <xdr:cNvSpPr/>
      </xdr:nvSpPr>
      <xdr:spPr>
        <a:xfrm>
          <a:off x="2408915" y="10100850"/>
          <a:ext cx="450094" cy="453647"/>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34</xdr:col>
      <xdr:colOff>143874</xdr:colOff>
      <xdr:row>58</xdr:row>
      <xdr:rowOff>15983</xdr:rowOff>
    </xdr:from>
    <xdr:to>
      <xdr:col>37</xdr:col>
      <xdr:colOff>9590</xdr:colOff>
      <xdr:row>60</xdr:row>
      <xdr:rowOff>100175</xdr:rowOff>
    </xdr:to>
    <xdr:sp macro="" textlink="">
      <xdr:nvSpPr>
        <xdr:cNvPr id="558" name="Oval 557">
          <a:extLst>
            <a:ext uri="{FF2B5EF4-FFF2-40B4-BE49-F238E27FC236}">
              <a16:creationId xmlns:a16="http://schemas.microsoft.com/office/drawing/2014/main" id="{00000000-0008-0000-0200-00002E020000}"/>
            </a:ext>
          </a:extLst>
        </xdr:cNvPr>
        <xdr:cNvSpPr/>
      </xdr:nvSpPr>
      <xdr:spPr>
        <a:xfrm>
          <a:off x="3134147" y="10441528"/>
          <a:ext cx="454534" cy="453647"/>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38</xdr:col>
      <xdr:colOff>45826</xdr:colOff>
      <xdr:row>56</xdr:row>
      <xdr:rowOff>29839</xdr:rowOff>
    </xdr:from>
    <xdr:to>
      <xdr:col>40</xdr:col>
      <xdr:colOff>103375</xdr:colOff>
      <xdr:row>58</xdr:row>
      <xdr:rowOff>114032</xdr:rowOff>
    </xdr:to>
    <xdr:sp macro="" textlink="">
      <xdr:nvSpPr>
        <xdr:cNvPr id="559" name="Oval 558">
          <a:extLst>
            <a:ext uri="{FF2B5EF4-FFF2-40B4-BE49-F238E27FC236}">
              <a16:creationId xmlns:a16="http://schemas.microsoft.com/office/drawing/2014/main" id="{00000000-0008-0000-0200-00002F020000}"/>
            </a:ext>
          </a:extLst>
        </xdr:cNvPr>
        <xdr:cNvSpPr/>
      </xdr:nvSpPr>
      <xdr:spPr>
        <a:xfrm>
          <a:off x="3821190" y="10085930"/>
          <a:ext cx="450094" cy="453647"/>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39</xdr:col>
      <xdr:colOff>80996</xdr:colOff>
      <xdr:row>54</xdr:row>
      <xdr:rowOff>1064</xdr:rowOff>
    </xdr:from>
    <xdr:to>
      <xdr:col>41</xdr:col>
      <xdr:colOff>138545</xdr:colOff>
      <xdr:row>56</xdr:row>
      <xdr:rowOff>85256</xdr:rowOff>
    </xdr:to>
    <xdr:sp macro="" textlink="">
      <xdr:nvSpPr>
        <xdr:cNvPr id="560" name="Oval 559">
          <a:extLst>
            <a:ext uri="{FF2B5EF4-FFF2-40B4-BE49-F238E27FC236}">
              <a16:creationId xmlns:a16="http://schemas.microsoft.com/office/drawing/2014/main" id="{00000000-0008-0000-0200-000030020000}"/>
            </a:ext>
          </a:extLst>
        </xdr:cNvPr>
        <xdr:cNvSpPr/>
      </xdr:nvSpPr>
      <xdr:spPr>
        <a:xfrm>
          <a:off x="4052632" y="9687700"/>
          <a:ext cx="450095" cy="453647"/>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26</xdr:col>
      <xdr:colOff>30906</xdr:colOff>
      <xdr:row>60</xdr:row>
      <xdr:rowOff>78861</xdr:rowOff>
    </xdr:from>
    <xdr:to>
      <xdr:col>28</xdr:col>
      <xdr:colOff>88455</xdr:colOff>
      <xdr:row>62</xdr:row>
      <xdr:rowOff>163053</xdr:rowOff>
    </xdr:to>
    <xdr:sp macro="" textlink="">
      <xdr:nvSpPr>
        <xdr:cNvPr id="561" name="Oval 560">
          <a:extLst>
            <a:ext uri="{FF2B5EF4-FFF2-40B4-BE49-F238E27FC236}">
              <a16:creationId xmlns:a16="http://schemas.microsoft.com/office/drawing/2014/main" id="{00000000-0008-0000-0200-000031020000}"/>
            </a:ext>
          </a:extLst>
        </xdr:cNvPr>
        <xdr:cNvSpPr/>
      </xdr:nvSpPr>
      <xdr:spPr>
        <a:xfrm>
          <a:off x="1450997" y="10873861"/>
          <a:ext cx="450094" cy="453647"/>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31</xdr:col>
      <xdr:colOff>12788</xdr:colOff>
      <xdr:row>60</xdr:row>
      <xdr:rowOff>98043</xdr:rowOff>
    </xdr:from>
    <xdr:to>
      <xdr:col>33</xdr:col>
      <xdr:colOff>70337</xdr:colOff>
      <xdr:row>62</xdr:row>
      <xdr:rowOff>182235</xdr:rowOff>
    </xdr:to>
    <xdr:sp macro="" textlink="">
      <xdr:nvSpPr>
        <xdr:cNvPr id="562" name="Oval 561">
          <a:extLst>
            <a:ext uri="{FF2B5EF4-FFF2-40B4-BE49-F238E27FC236}">
              <a16:creationId xmlns:a16="http://schemas.microsoft.com/office/drawing/2014/main" id="{00000000-0008-0000-0200-000032020000}"/>
            </a:ext>
          </a:extLst>
        </xdr:cNvPr>
        <xdr:cNvSpPr/>
      </xdr:nvSpPr>
      <xdr:spPr>
        <a:xfrm>
          <a:off x="2414243" y="10893043"/>
          <a:ext cx="450094" cy="453647"/>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35</xdr:col>
      <xdr:colOff>138547</xdr:colOff>
      <xdr:row>60</xdr:row>
      <xdr:rowOff>106572</xdr:rowOff>
    </xdr:from>
    <xdr:to>
      <xdr:col>38</xdr:col>
      <xdr:colOff>4263</xdr:colOff>
      <xdr:row>62</xdr:row>
      <xdr:rowOff>190764</xdr:rowOff>
    </xdr:to>
    <xdr:sp macro="" textlink="">
      <xdr:nvSpPr>
        <xdr:cNvPr id="563" name="Oval 562">
          <a:extLst>
            <a:ext uri="{FF2B5EF4-FFF2-40B4-BE49-F238E27FC236}">
              <a16:creationId xmlns:a16="http://schemas.microsoft.com/office/drawing/2014/main" id="{00000000-0008-0000-0200-000033020000}"/>
            </a:ext>
          </a:extLst>
        </xdr:cNvPr>
        <xdr:cNvSpPr/>
      </xdr:nvSpPr>
      <xdr:spPr>
        <a:xfrm>
          <a:off x="3325092" y="10901572"/>
          <a:ext cx="454535" cy="453647"/>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29</xdr:col>
      <xdr:colOff>157729</xdr:colOff>
      <xdr:row>58</xdr:row>
      <xdr:rowOff>67140</xdr:rowOff>
    </xdr:from>
    <xdr:to>
      <xdr:col>32</xdr:col>
      <xdr:colOff>23445</xdr:colOff>
      <xdr:row>60</xdr:row>
      <xdr:rowOff>151332</xdr:rowOff>
    </xdr:to>
    <xdr:sp macro="" textlink="">
      <xdr:nvSpPr>
        <xdr:cNvPr id="564" name="Oval 563">
          <a:extLst>
            <a:ext uri="{FF2B5EF4-FFF2-40B4-BE49-F238E27FC236}">
              <a16:creationId xmlns:a16="http://schemas.microsoft.com/office/drawing/2014/main" id="{00000000-0008-0000-0200-000034020000}"/>
            </a:ext>
          </a:extLst>
        </xdr:cNvPr>
        <xdr:cNvSpPr/>
      </xdr:nvSpPr>
      <xdr:spPr>
        <a:xfrm>
          <a:off x="2166638" y="10492685"/>
          <a:ext cx="454534" cy="453647"/>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39</xdr:col>
      <xdr:colOff>75667</xdr:colOff>
      <xdr:row>58</xdr:row>
      <xdr:rowOff>70338</xdr:rowOff>
    </xdr:from>
    <xdr:to>
      <xdr:col>41</xdr:col>
      <xdr:colOff>133216</xdr:colOff>
      <xdr:row>60</xdr:row>
      <xdr:rowOff>154530</xdr:rowOff>
    </xdr:to>
    <xdr:sp macro="" textlink="">
      <xdr:nvSpPr>
        <xdr:cNvPr id="565" name="Oval 564">
          <a:extLst>
            <a:ext uri="{FF2B5EF4-FFF2-40B4-BE49-F238E27FC236}">
              <a16:creationId xmlns:a16="http://schemas.microsoft.com/office/drawing/2014/main" id="{00000000-0008-0000-0200-000035020000}"/>
            </a:ext>
          </a:extLst>
        </xdr:cNvPr>
        <xdr:cNvSpPr/>
      </xdr:nvSpPr>
      <xdr:spPr>
        <a:xfrm>
          <a:off x="4047303" y="10495883"/>
          <a:ext cx="450095" cy="453647"/>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40</xdr:col>
      <xdr:colOff>132151</xdr:colOff>
      <xdr:row>60</xdr:row>
      <xdr:rowOff>110835</xdr:rowOff>
    </xdr:from>
    <xdr:to>
      <xdr:col>42</xdr:col>
      <xdr:colOff>189700</xdr:colOff>
      <xdr:row>63</xdr:row>
      <xdr:rowOff>3195</xdr:rowOff>
    </xdr:to>
    <xdr:sp macro="" textlink="">
      <xdr:nvSpPr>
        <xdr:cNvPr id="566" name="Oval 565">
          <a:extLst>
            <a:ext uri="{FF2B5EF4-FFF2-40B4-BE49-F238E27FC236}">
              <a16:creationId xmlns:a16="http://schemas.microsoft.com/office/drawing/2014/main" id="{00000000-0008-0000-0200-000036020000}"/>
            </a:ext>
          </a:extLst>
        </xdr:cNvPr>
        <xdr:cNvSpPr/>
      </xdr:nvSpPr>
      <xdr:spPr>
        <a:xfrm>
          <a:off x="4300060" y="10905835"/>
          <a:ext cx="450095" cy="458087"/>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40</xdr:col>
      <xdr:colOff>114035</xdr:colOff>
      <xdr:row>56</xdr:row>
      <xdr:rowOff>34102</xdr:rowOff>
    </xdr:from>
    <xdr:to>
      <xdr:col>42</xdr:col>
      <xdr:colOff>171584</xdr:colOff>
      <xdr:row>58</xdr:row>
      <xdr:rowOff>118295</xdr:rowOff>
    </xdr:to>
    <xdr:sp macro="" textlink="">
      <xdr:nvSpPr>
        <xdr:cNvPr id="567" name="Oval 566">
          <a:extLst>
            <a:ext uri="{FF2B5EF4-FFF2-40B4-BE49-F238E27FC236}">
              <a16:creationId xmlns:a16="http://schemas.microsoft.com/office/drawing/2014/main" id="{00000000-0008-0000-0200-000037020000}"/>
            </a:ext>
          </a:extLst>
        </xdr:cNvPr>
        <xdr:cNvSpPr/>
      </xdr:nvSpPr>
      <xdr:spPr>
        <a:xfrm>
          <a:off x="4281944" y="10090193"/>
          <a:ext cx="450095" cy="453647"/>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33</xdr:col>
      <xdr:colOff>58615</xdr:colOff>
      <xdr:row>60</xdr:row>
      <xdr:rowOff>117230</xdr:rowOff>
    </xdr:from>
    <xdr:to>
      <xdr:col>35</xdr:col>
      <xdr:colOff>116164</xdr:colOff>
      <xdr:row>63</xdr:row>
      <xdr:rowOff>9590</xdr:rowOff>
    </xdr:to>
    <xdr:sp macro="" textlink="">
      <xdr:nvSpPr>
        <xdr:cNvPr id="568" name="Oval 567">
          <a:extLst>
            <a:ext uri="{FF2B5EF4-FFF2-40B4-BE49-F238E27FC236}">
              <a16:creationId xmlns:a16="http://schemas.microsoft.com/office/drawing/2014/main" id="{00000000-0008-0000-0200-000038020000}"/>
            </a:ext>
          </a:extLst>
        </xdr:cNvPr>
        <xdr:cNvSpPr/>
      </xdr:nvSpPr>
      <xdr:spPr>
        <a:xfrm>
          <a:off x="2852615" y="10912230"/>
          <a:ext cx="450094" cy="458087"/>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28</xdr:col>
      <xdr:colOff>109770</xdr:colOff>
      <xdr:row>60</xdr:row>
      <xdr:rowOff>99112</xdr:rowOff>
    </xdr:from>
    <xdr:to>
      <xdr:col>30</xdr:col>
      <xdr:colOff>167319</xdr:colOff>
      <xdr:row>62</xdr:row>
      <xdr:rowOff>183304</xdr:rowOff>
    </xdr:to>
    <xdr:sp macro="" textlink="">
      <xdr:nvSpPr>
        <xdr:cNvPr id="569" name="Oval 568">
          <a:extLst>
            <a:ext uri="{FF2B5EF4-FFF2-40B4-BE49-F238E27FC236}">
              <a16:creationId xmlns:a16="http://schemas.microsoft.com/office/drawing/2014/main" id="{00000000-0008-0000-0200-000039020000}"/>
            </a:ext>
          </a:extLst>
        </xdr:cNvPr>
        <xdr:cNvSpPr/>
      </xdr:nvSpPr>
      <xdr:spPr>
        <a:xfrm>
          <a:off x="1922406" y="10894112"/>
          <a:ext cx="450095" cy="453647"/>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21</xdr:col>
      <xdr:colOff>268389</xdr:colOff>
      <xdr:row>59</xdr:row>
      <xdr:rowOff>152399</xdr:rowOff>
    </xdr:from>
    <xdr:to>
      <xdr:col>21</xdr:col>
      <xdr:colOff>502022</xdr:colOff>
      <xdr:row>61</xdr:row>
      <xdr:rowOff>35857</xdr:rowOff>
    </xdr:to>
    <xdr:sp macro="" textlink="">
      <xdr:nvSpPr>
        <xdr:cNvPr id="572" name="Oval 571">
          <a:extLst>
            <a:ext uri="{FF2B5EF4-FFF2-40B4-BE49-F238E27FC236}">
              <a16:creationId xmlns:a16="http://schemas.microsoft.com/office/drawing/2014/main" id="{00000000-0008-0000-0200-00003C020000}"/>
            </a:ext>
          </a:extLst>
        </xdr:cNvPr>
        <xdr:cNvSpPr/>
      </xdr:nvSpPr>
      <xdr:spPr>
        <a:xfrm>
          <a:off x="4876248" y="10443881"/>
          <a:ext cx="233633" cy="242047"/>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21</xdr:col>
      <xdr:colOff>502023</xdr:colOff>
      <xdr:row>59</xdr:row>
      <xdr:rowOff>161365</xdr:rowOff>
    </xdr:from>
    <xdr:to>
      <xdr:col>22</xdr:col>
      <xdr:colOff>126056</xdr:colOff>
      <xdr:row>61</xdr:row>
      <xdr:rowOff>44823</xdr:rowOff>
    </xdr:to>
    <xdr:sp macro="" textlink="">
      <xdr:nvSpPr>
        <xdr:cNvPr id="578" name="Oval 577">
          <a:extLst>
            <a:ext uri="{FF2B5EF4-FFF2-40B4-BE49-F238E27FC236}">
              <a16:creationId xmlns:a16="http://schemas.microsoft.com/office/drawing/2014/main" id="{00000000-0008-0000-0200-000042020000}"/>
            </a:ext>
          </a:extLst>
        </xdr:cNvPr>
        <xdr:cNvSpPr/>
      </xdr:nvSpPr>
      <xdr:spPr>
        <a:xfrm>
          <a:off x="5109882" y="10452847"/>
          <a:ext cx="233633" cy="242047"/>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21</xdr:col>
      <xdr:colOff>349624</xdr:colOff>
      <xdr:row>61</xdr:row>
      <xdr:rowOff>26893</xdr:rowOff>
    </xdr:from>
    <xdr:to>
      <xdr:col>21</xdr:col>
      <xdr:colOff>583257</xdr:colOff>
      <xdr:row>62</xdr:row>
      <xdr:rowOff>89646</xdr:rowOff>
    </xdr:to>
    <xdr:sp macro="" textlink="">
      <xdr:nvSpPr>
        <xdr:cNvPr id="579" name="Oval 578">
          <a:extLst>
            <a:ext uri="{FF2B5EF4-FFF2-40B4-BE49-F238E27FC236}">
              <a16:creationId xmlns:a16="http://schemas.microsoft.com/office/drawing/2014/main" id="{00000000-0008-0000-0200-000043020000}"/>
            </a:ext>
          </a:extLst>
        </xdr:cNvPr>
        <xdr:cNvSpPr/>
      </xdr:nvSpPr>
      <xdr:spPr>
        <a:xfrm>
          <a:off x="4957483" y="10685928"/>
          <a:ext cx="233633" cy="242047"/>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21</xdr:col>
      <xdr:colOff>591671</xdr:colOff>
      <xdr:row>61</xdr:row>
      <xdr:rowOff>17929</xdr:rowOff>
    </xdr:from>
    <xdr:to>
      <xdr:col>22</xdr:col>
      <xdr:colOff>215704</xdr:colOff>
      <xdr:row>62</xdr:row>
      <xdr:rowOff>80682</xdr:rowOff>
    </xdr:to>
    <xdr:sp macro="" textlink="">
      <xdr:nvSpPr>
        <xdr:cNvPr id="580" name="Oval 579">
          <a:extLst>
            <a:ext uri="{FF2B5EF4-FFF2-40B4-BE49-F238E27FC236}">
              <a16:creationId xmlns:a16="http://schemas.microsoft.com/office/drawing/2014/main" id="{00000000-0008-0000-0200-000044020000}"/>
            </a:ext>
          </a:extLst>
        </xdr:cNvPr>
        <xdr:cNvSpPr/>
      </xdr:nvSpPr>
      <xdr:spPr>
        <a:xfrm>
          <a:off x="5199530" y="10668000"/>
          <a:ext cx="233633" cy="242047"/>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206188</xdr:colOff>
      <xdr:row>59</xdr:row>
      <xdr:rowOff>134472</xdr:rowOff>
    </xdr:from>
    <xdr:to>
      <xdr:col>22</xdr:col>
      <xdr:colOff>439821</xdr:colOff>
      <xdr:row>61</xdr:row>
      <xdr:rowOff>17930</xdr:rowOff>
    </xdr:to>
    <xdr:sp macro="" textlink="">
      <xdr:nvSpPr>
        <xdr:cNvPr id="581" name="Oval 580">
          <a:extLst>
            <a:ext uri="{FF2B5EF4-FFF2-40B4-BE49-F238E27FC236}">
              <a16:creationId xmlns:a16="http://schemas.microsoft.com/office/drawing/2014/main" id="{00000000-0008-0000-0200-000045020000}"/>
            </a:ext>
          </a:extLst>
        </xdr:cNvPr>
        <xdr:cNvSpPr/>
      </xdr:nvSpPr>
      <xdr:spPr>
        <a:xfrm>
          <a:off x="5423647" y="10425954"/>
          <a:ext cx="233633" cy="242047"/>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439822</xdr:colOff>
      <xdr:row>59</xdr:row>
      <xdr:rowOff>143438</xdr:rowOff>
    </xdr:from>
    <xdr:to>
      <xdr:col>23</xdr:col>
      <xdr:colOff>63855</xdr:colOff>
      <xdr:row>61</xdr:row>
      <xdr:rowOff>26896</xdr:rowOff>
    </xdr:to>
    <xdr:sp macro="" textlink="">
      <xdr:nvSpPr>
        <xdr:cNvPr id="582" name="Oval 581">
          <a:extLst>
            <a:ext uri="{FF2B5EF4-FFF2-40B4-BE49-F238E27FC236}">
              <a16:creationId xmlns:a16="http://schemas.microsoft.com/office/drawing/2014/main" id="{00000000-0008-0000-0200-000046020000}"/>
            </a:ext>
          </a:extLst>
        </xdr:cNvPr>
        <xdr:cNvSpPr/>
      </xdr:nvSpPr>
      <xdr:spPr>
        <a:xfrm>
          <a:off x="5657281" y="10434920"/>
          <a:ext cx="233633" cy="242047"/>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305352</xdr:colOff>
      <xdr:row>60</xdr:row>
      <xdr:rowOff>161367</xdr:rowOff>
    </xdr:from>
    <xdr:to>
      <xdr:col>22</xdr:col>
      <xdr:colOff>538985</xdr:colOff>
      <xdr:row>62</xdr:row>
      <xdr:rowOff>44825</xdr:rowOff>
    </xdr:to>
    <xdr:sp macro="" textlink="">
      <xdr:nvSpPr>
        <xdr:cNvPr id="583" name="Oval 582">
          <a:extLst>
            <a:ext uri="{FF2B5EF4-FFF2-40B4-BE49-F238E27FC236}">
              <a16:creationId xmlns:a16="http://schemas.microsoft.com/office/drawing/2014/main" id="{00000000-0008-0000-0200-000047020000}"/>
            </a:ext>
          </a:extLst>
        </xdr:cNvPr>
        <xdr:cNvSpPr/>
      </xdr:nvSpPr>
      <xdr:spPr>
        <a:xfrm>
          <a:off x="5522811" y="10632143"/>
          <a:ext cx="233633" cy="242047"/>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529470</xdr:colOff>
      <xdr:row>61</xdr:row>
      <xdr:rowOff>2</xdr:rowOff>
    </xdr:from>
    <xdr:to>
      <xdr:col>23</xdr:col>
      <xdr:colOff>153503</xdr:colOff>
      <xdr:row>62</xdr:row>
      <xdr:rowOff>62755</xdr:rowOff>
    </xdr:to>
    <xdr:sp macro="" textlink="">
      <xdr:nvSpPr>
        <xdr:cNvPr id="584" name="Oval 583">
          <a:extLst>
            <a:ext uri="{FF2B5EF4-FFF2-40B4-BE49-F238E27FC236}">
              <a16:creationId xmlns:a16="http://schemas.microsoft.com/office/drawing/2014/main" id="{00000000-0008-0000-0200-000048020000}"/>
            </a:ext>
          </a:extLst>
        </xdr:cNvPr>
        <xdr:cNvSpPr/>
      </xdr:nvSpPr>
      <xdr:spPr>
        <a:xfrm>
          <a:off x="5746929" y="10650073"/>
          <a:ext cx="233633" cy="242047"/>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23</xdr:col>
      <xdr:colOff>161364</xdr:colOff>
      <xdr:row>59</xdr:row>
      <xdr:rowOff>125506</xdr:rowOff>
    </xdr:from>
    <xdr:to>
      <xdr:col>23</xdr:col>
      <xdr:colOff>394997</xdr:colOff>
      <xdr:row>61</xdr:row>
      <xdr:rowOff>8965</xdr:rowOff>
    </xdr:to>
    <xdr:sp macro="" textlink="">
      <xdr:nvSpPr>
        <xdr:cNvPr id="585" name="Oval 584">
          <a:extLst>
            <a:ext uri="{FF2B5EF4-FFF2-40B4-BE49-F238E27FC236}">
              <a16:creationId xmlns:a16="http://schemas.microsoft.com/office/drawing/2014/main" id="{00000000-0008-0000-0200-000049020000}"/>
            </a:ext>
          </a:extLst>
        </xdr:cNvPr>
        <xdr:cNvSpPr/>
      </xdr:nvSpPr>
      <xdr:spPr>
        <a:xfrm>
          <a:off x="5988423" y="10425953"/>
          <a:ext cx="233633" cy="242047"/>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23</xdr:col>
      <xdr:colOff>394998</xdr:colOff>
      <xdr:row>59</xdr:row>
      <xdr:rowOff>134472</xdr:rowOff>
    </xdr:from>
    <xdr:to>
      <xdr:col>24</xdr:col>
      <xdr:colOff>19031</xdr:colOff>
      <xdr:row>61</xdr:row>
      <xdr:rowOff>17931</xdr:rowOff>
    </xdr:to>
    <xdr:sp macro="" textlink="">
      <xdr:nvSpPr>
        <xdr:cNvPr id="586" name="Oval 585">
          <a:extLst>
            <a:ext uri="{FF2B5EF4-FFF2-40B4-BE49-F238E27FC236}">
              <a16:creationId xmlns:a16="http://schemas.microsoft.com/office/drawing/2014/main" id="{00000000-0008-0000-0200-00004A020000}"/>
            </a:ext>
          </a:extLst>
        </xdr:cNvPr>
        <xdr:cNvSpPr/>
      </xdr:nvSpPr>
      <xdr:spPr>
        <a:xfrm>
          <a:off x="6222057" y="10434919"/>
          <a:ext cx="233633" cy="242047"/>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23</xdr:col>
      <xdr:colOff>260528</xdr:colOff>
      <xdr:row>60</xdr:row>
      <xdr:rowOff>152401</xdr:rowOff>
    </xdr:from>
    <xdr:to>
      <xdr:col>23</xdr:col>
      <xdr:colOff>494161</xdr:colOff>
      <xdr:row>62</xdr:row>
      <xdr:rowOff>35860</xdr:rowOff>
    </xdr:to>
    <xdr:sp macro="" textlink="">
      <xdr:nvSpPr>
        <xdr:cNvPr id="587" name="Oval 586">
          <a:extLst>
            <a:ext uri="{FF2B5EF4-FFF2-40B4-BE49-F238E27FC236}">
              <a16:creationId xmlns:a16="http://schemas.microsoft.com/office/drawing/2014/main" id="{00000000-0008-0000-0200-00004B020000}"/>
            </a:ext>
          </a:extLst>
        </xdr:cNvPr>
        <xdr:cNvSpPr/>
      </xdr:nvSpPr>
      <xdr:spPr>
        <a:xfrm>
          <a:off x="6087587" y="10632142"/>
          <a:ext cx="233633" cy="242047"/>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23</xdr:col>
      <xdr:colOff>484646</xdr:colOff>
      <xdr:row>60</xdr:row>
      <xdr:rowOff>170331</xdr:rowOff>
    </xdr:from>
    <xdr:to>
      <xdr:col>24</xdr:col>
      <xdr:colOff>108679</xdr:colOff>
      <xdr:row>62</xdr:row>
      <xdr:rowOff>53790</xdr:rowOff>
    </xdr:to>
    <xdr:sp macro="" textlink="">
      <xdr:nvSpPr>
        <xdr:cNvPr id="588" name="Oval 587">
          <a:extLst>
            <a:ext uri="{FF2B5EF4-FFF2-40B4-BE49-F238E27FC236}">
              <a16:creationId xmlns:a16="http://schemas.microsoft.com/office/drawing/2014/main" id="{00000000-0008-0000-0200-00004C020000}"/>
            </a:ext>
          </a:extLst>
        </xdr:cNvPr>
        <xdr:cNvSpPr/>
      </xdr:nvSpPr>
      <xdr:spPr>
        <a:xfrm>
          <a:off x="6311705" y="10650072"/>
          <a:ext cx="233633" cy="242047"/>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24</xdr:col>
      <xdr:colOff>607468</xdr:colOff>
      <xdr:row>45</xdr:row>
      <xdr:rowOff>10657</xdr:rowOff>
    </xdr:from>
    <xdr:to>
      <xdr:col>27</xdr:col>
      <xdr:colOff>57548</xdr:colOff>
      <xdr:row>47</xdr:row>
      <xdr:rowOff>94850</xdr:rowOff>
    </xdr:to>
    <xdr:sp macro="" textlink="">
      <xdr:nvSpPr>
        <xdr:cNvPr id="589" name="Oval 588">
          <a:extLst>
            <a:ext uri="{FF2B5EF4-FFF2-40B4-BE49-F238E27FC236}">
              <a16:creationId xmlns:a16="http://schemas.microsoft.com/office/drawing/2014/main" id="{00000000-0008-0000-0200-00004D020000}"/>
            </a:ext>
          </a:extLst>
        </xdr:cNvPr>
        <xdr:cNvSpPr/>
      </xdr:nvSpPr>
      <xdr:spPr>
        <a:xfrm>
          <a:off x="1217068" y="7783057"/>
          <a:ext cx="436198" cy="442781"/>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27</xdr:col>
      <xdr:colOff>69273</xdr:colOff>
      <xdr:row>44</xdr:row>
      <xdr:rowOff>186503</xdr:rowOff>
    </xdr:from>
    <xdr:to>
      <xdr:col>29</xdr:col>
      <xdr:colOff>126822</xdr:colOff>
      <xdr:row>47</xdr:row>
      <xdr:rowOff>78863</xdr:rowOff>
    </xdr:to>
    <xdr:sp macro="" textlink="">
      <xdr:nvSpPr>
        <xdr:cNvPr id="590" name="Oval 589">
          <a:extLst>
            <a:ext uri="{FF2B5EF4-FFF2-40B4-BE49-F238E27FC236}">
              <a16:creationId xmlns:a16="http://schemas.microsoft.com/office/drawing/2014/main" id="{00000000-0008-0000-0200-00004E020000}"/>
            </a:ext>
          </a:extLst>
        </xdr:cNvPr>
        <xdr:cNvSpPr/>
      </xdr:nvSpPr>
      <xdr:spPr>
        <a:xfrm>
          <a:off x="1664991" y="7770644"/>
          <a:ext cx="434066" cy="439207"/>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29</xdr:col>
      <xdr:colOff>152401</xdr:colOff>
      <xdr:row>45</xdr:row>
      <xdr:rowOff>3195</xdr:rowOff>
    </xdr:from>
    <xdr:to>
      <xdr:col>32</xdr:col>
      <xdr:colOff>18117</xdr:colOff>
      <xdr:row>47</xdr:row>
      <xdr:rowOff>87388</xdr:rowOff>
    </xdr:to>
    <xdr:sp macro="" textlink="">
      <xdr:nvSpPr>
        <xdr:cNvPr id="591" name="Oval 590">
          <a:extLst>
            <a:ext uri="{FF2B5EF4-FFF2-40B4-BE49-F238E27FC236}">
              <a16:creationId xmlns:a16="http://schemas.microsoft.com/office/drawing/2014/main" id="{00000000-0008-0000-0200-00004F020000}"/>
            </a:ext>
          </a:extLst>
        </xdr:cNvPr>
        <xdr:cNvSpPr/>
      </xdr:nvSpPr>
      <xdr:spPr>
        <a:xfrm>
          <a:off x="2124636" y="7775595"/>
          <a:ext cx="430493" cy="442781"/>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32</xdr:col>
      <xdr:colOff>70338</xdr:colOff>
      <xdr:row>44</xdr:row>
      <xdr:rowOff>187568</xdr:rowOff>
    </xdr:from>
    <xdr:to>
      <xdr:col>34</xdr:col>
      <xdr:colOff>127887</xdr:colOff>
      <xdr:row>47</xdr:row>
      <xdr:rowOff>79928</xdr:rowOff>
    </xdr:to>
    <xdr:sp macro="" textlink="">
      <xdr:nvSpPr>
        <xdr:cNvPr id="592" name="Oval 591">
          <a:extLst>
            <a:ext uri="{FF2B5EF4-FFF2-40B4-BE49-F238E27FC236}">
              <a16:creationId xmlns:a16="http://schemas.microsoft.com/office/drawing/2014/main" id="{00000000-0008-0000-0200-000050020000}"/>
            </a:ext>
          </a:extLst>
        </xdr:cNvPr>
        <xdr:cNvSpPr/>
      </xdr:nvSpPr>
      <xdr:spPr>
        <a:xfrm>
          <a:off x="2607350" y="7771709"/>
          <a:ext cx="434066" cy="439207"/>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34</xdr:col>
      <xdr:colOff>142810</xdr:colOff>
      <xdr:row>44</xdr:row>
      <xdr:rowOff>180108</xdr:rowOff>
    </xdr:from>
    <xdr:to>
      <xdr:col>37</xdr:col>
      <xdr:colOff>8526</xdr:colOff>
      <xdr:row>47</xdr:row>
      <xdr:rowOff>72468</xdr:rowOff>
    </xdr:to>
    <xdr:sp macro="" textlink="">
      <xdr:nvSpPr>
        <xdr:cNvPr id="593" name="Oval 592">
          <a:extLst>
            <a:ext uri="{FF2B5EF4-FFF2-40B4-BE49-F238E27FC236}">
              <a16:creationId xmlns:a16="http://schemas.microsoft.com/office/drawing/2014/main" id="{00000000-0008-0000-0200-000051020000}"/>
            </a:ext>
          </a:extLst>
        </xdr:cNvPr>
        <xdr:cNvSpPr/>
      </xdr:nvSpPr>
      <xdr:spPr>
        <a:xfrm>
          <a:off x="3056339" y="7764249"/>
          <a:ext cx="430493" cy="439207"/>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37</xdr:col>
      <xdr:colOff>28775</xdr:colOff>
      <xdr:row>45</xdr:row>
      <xdr:rowOff>7458</xdr:rowOff>
    </xdr:from>
    <xdr:to>
      <xdr:col>39</xdr:col>
      <xdr:colOff>86324</xdr:colOff>
      <xdr:row>47</xdr:row>
      <xdr:rowOff>91651</xdr:rowOff>
    </xdr:to>
    <xdr:sp macro="" textlink="">
      <xdr:nvSpPr>
        <xdr:cNvPr id="594" name="Oval 593">
          <a:extLst>
            <a:ext uri="{FF2B5EF4-FFF2-40B4-BE49-F238E27FC236}">
              <a16:creationId xmlns:a16="http://schemas.microsoft.com/office/drawing/2014/main" id="{00000000-0008-0000-0200-000052020000}"/>
            </a:ext>
          </a:extLst>
        </xdr:cNvPr>
        <xdr:cNvSpPr/>
      </xdr:nvSpPr>
      <xdr:spPr>
        <a:xfrm>
          <a:off x="3507081" y="7779858"/>
          <a:ext cx="434067" cy="442781"/>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40</xdr:col>
      <xdr:colOff>2</xdr:colOff>
      <xdr:row>45</xdr:row>
      <xdr:rowOff>5327</xdr:rowOff>
    </xdr:from>
    <xdr:to>
      <xdr:col>42</xdr:col>
      <xdr:colOff>57551</xdr:colOff>
      <xdr:row>47</xdr:row>
      <xdr:rowOff>89520</xdr:rowOff>
    </xdr:to>
    <xdr:sp macro="" textlink="">
      <xdr:nvSpPr>
        <xdr:cNvPr id="595" name="Oval 594">
          <a:extLst>
            <a:ext uri="{FF2B5EF4-FFF2-40B4-BE49-F238E27FC236}">
              <a16:creationId xmlns:a16="http://schemas.microsoft.com/office/drawing/2014/main" id="{00000000-0008-0000-0200-000053020000}"/>
            </a:ext>
          </a:extLst>
        </xdr:cNvPr>
        <xdr:cNvSpPr/>
      </xdr:nvSpPr>
      <xdr:spPr>
        <a:xfrm>
          <a:off x="4043084" y="7777727"/>
          <a:ext cx="434067" cy="442781"/>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26</xdr:col>
      <xdr:colOff>45827</xdr:colOff>
      <xdr:row>47</xdr:row>
      <xdr:rowOff>29840</xdr:rowOff>
    </xdr:from>
    <xdr:to>
      <xdr:col>28</xdr:col>
      <xdr:colOff>103376</xdr:colOff>
      <xdr:row>49</xdr:row>
      <xdr:rowOff>114032</xdr:rowOff>
    </xdr:to>
    <xdr:sp macro="" textlink="">
      <xdr:nvSpPr>
        <xdr:cNvPr id="596" name="Oval 595">
          <a:extLst>
            <a:ext uri="{FF2B5EF4-FFF2-40B4-BE49-F238E27FC236}">
              <a16:creationId xmlns:a16="http://schemas.microsoft.com/office/drawing/2014/main" id="{00000000-0008-0000-0200-000054020000}"/>
            </a:ext>
          </a:extLst>
        </xdr:cNvPr>
        <xdr:cNvSpPr/>
      </xdr:nvSpPr>
      <xdr:spPr>
        <a:xfrm>
          <a:off x="1453286" y="8160828"/>
          <a:ext cx="434066" cy="442780"/>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33</xdr:col>
      <xdr:colOff>86324</xdr:colOff>
      <xdr:row>47</xdr:row>
      <xdr:rowOff>49023</xdr:rowOff>
    </xdr:from>
    <xdr:to>
      <xdr:col>35</xdr:col>
      <xdr:colOff>143873</xdr:colOff>
      <xdr:row>49</xdr:row>
      <xdr:rowOff>133215</xdr:rowOff>
    </xdr:to>
    <xdr:sp macro="" textlink="">
      <xdr:nvSpPr>
        <xdr:cNvPr id="597" name="Oval 596">
          <a:extLst>
            <a:ext uri="{FF2B5EF4-FFF2-40B4-BE49-F238E27FC236}">
              <a16:creationId xmlns:a16="http://schemas.microsoft.com/office/drawing/2014/main" id="{00000000-0008-0000-0200-000055020000}"/>
            </a:ext>
          </a:extLst>
        </xdr:cNvPr>
        <xdr:cNvSpPr/>
      </xdr:nvSpPr>
      <xdr:spPr>
        <a:xfrm>
          <a:off x="2811595" y="8180011"/>
          <a:ext cx="434066" cy="442780"/>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31</xdr:col>
      <xdr:colOff>4264</xdr:colOff>
      <xdr:row>47</xdr:row>
      <xdr:rowOff>20249</xdr:rowOff>
    </xdr:from>
    <xdr:to>
      <xdr:col>33</xdr:col>
      <xdr:colOff>61813</xdr:colOff>
      <xdr:row>49</xdr:row>
      <xdr:rowOff>104441</xdr:rowOff>
    </xdr:to>
    <xdr:sp macro="" textlink="">
      <xdr:nvSpPr>
        <xdr:cNvPr id="598" name="Oval 597">
          <a:extLst>
            <a:ext uri="{FF2B5EF4-FFF2-40B4-BE49-F238E27FC236}">
              <a16:creationId xmlns:a16="http://schemas.microsoft.com/office/drawing/2014/main" id="{00000000-0008-0000-0200-000056020000}"/>
            </a:ext>
          </a:extLst>
        </xdr:cNvPr>
        <xdr:cNvSpPr/>
      </xdr:nvSpPr>
      <xdr:spPr>
        <a:xfrm>
          <a:off x="2353017" y="8151237"/>
          <a:ext cx="434067" cy="442780"/>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33</xdr:col>
      <xdr:colOff>66076</xdr:colOff>
      <xdr:row>51</xdr:row>
      <xdr:rowOff>140677</xdr:rowOff>
    </xdr:from>
    <xdr:to>
      <xdr:col>35</xdr:col>
      <xdr:colOff>123625</xdr:colOff>
      <xdr:row>54</xdr:row>
      <xdr:rowOff>43694</xdr:rowOff>
    </xdr:to>
    <xdr:sp macro="" textlink="">
      <xdr:nvSpPr>
        <xdr:cNvPr id="599" name="Oval 598">
          <a:extLst>
            <a:ext uri="{FF2B5EF4-FFF2-40B4-BE49-F238E27FC236}">
              <a16:creationId xmlns:a16="http://schemas.microsoft.com/office/drawing/2014/main" id="{00000000-0008-0000-0200-000057020000}"/>
            </a:ext>
          </a:extLst>
        </xdr:cNvPr>
        <xdr:cNvSpPr/>
      </xdr:nvSpPr>
      <xdr:spPr>
        <a:xfrm>
          <a:off x="2791347" y="8988842"/>
          <a:ext cx="434066" cy="458828"/>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35</xdr:col>
      <xdr:colOff>165190</xdr:colOff>
      <xdr:row>47</xdr:row>
      <xdr:rowOff>47959</xdr:rowOff>
    </xdr:from>
    <xdr:to>
      <xdr:col>38</xdr:col>
      <xdr:colOff>30906</xdr:colOff>
      <xdr:row>49</xdr:row>
      <xdr:rowOff>132151</xdr:rowOff>
    </xdr:to>
    <xdr:sp macro="" textlink="">
      <xdr:nvSpPr>
        <xdr:cNvPr id="600" name="Oval 599">
          <a:extLst>
            <a:ext uri="{FF2B5EF4-FFF2-40B4-BE49-F238E27FC236}">
              <a16:creationId xmlns:a16="http://schemas.microsoft.com/office/drawing/2014/main" id="{00000000-0008-0000-0200-000058020000}"/>
            </a:ext>
          </a:extLst>
        </xdr:cNvPr>
        <xdr:cNvSpPr/>
      </xdr:nvSpPr>
      <xdr:spPr>
        <a:xfrm>
          <a:off x="3266978" y="8178947"/>
          <a:ext cx="430493" cy="442780"/>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38</xdr:col>
      <xdr:colOff>67141</xdr:colOff>
      <xdr:row>47</xdr:row>
      <xdr:rowOff>29841</xdr:rowOff>
    </xdr:from>
    <xdr:to>
      <xdr:col>40</xdr:col>
      <xdr:colOff>124690</xdr:colOff>
      <xdr:row>49</xdr:row>
      <xdr:rowOff>114033</xdr:rowOff>
    </xdr:to>
    <xdr:sp macro="" textlink="">
      <xdr:nvSpPr>
        <xdr:cNvPr id="601" name="Oval 600">
          <a:extLst>
            <a:ext uri="{FF2B5EF4-FFF2-40B4-BE49-F238E27FC236}">
              <a16:creationId xmlns:a16="http://schemas.microsoft.com/office/drawing/2014/main" id="{00000000-0008-0000-0200-000059020000}"/>
            </a:ext>
          </a:extLst>
        </xdr:cNvPr>
        <xdr:cNvSpPr/>
      </xdr:nvSpPr>
      <xdr:spPr>
        <a:xfrm>
          <a:off x="3733706" y="8160829"/>
          <a:ext cx="434066" cy="442780"/>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40</xdr:col>
      <xdr:colOff>118298</xdr:colOff>
      <xdr:row>47</xdr:row>
      <xdr:rowOff>80996</xdr:rowOff>
    </xdr:from>
    <xdr:to>
      <xdr:col>42</xdr:col>
      <xdr:colOff>175847</xdr:colOff>
      <xdr:row>49</xdr:row>
      <xdr:rowOff>165188</xdr:rowOff>
    </xdr:to>
    <xdr:sp macro="" textlink="">
      <xdr:nvSpPr>
        <xdr:cNvPr id="602" name="Oval 601">
          <a:extLst>
            <a:ext uri="{FF2B5EF4-FFF2-40B4-BE49-F238E27FC236}">
              <a16:creationId xmlns:a16="http://schemas.microsoft.com/office/drawing/2014/main" id="{00000000-0008-0000-0200-00005A020000}"/>
            </a:ext>
          </a:extLst>
        </xdr:cNvPr>
        <xdr:cNvSpPr/>
      </xdr:nvSpPr>
      <xdr:spPr>
        <a:xfrm>
          <a:off x="4161380" y="8211984"/>
          <a:ext cx="434067" cy="442780"/>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25</xdr:col>
      <xdr:colOff>4264</xdr:colOff>
      <xdr:row>49</xdr:row>
      <xdr:rowOff>52221</xdr:rowOff>
    </xdr:from>
    <xdr:to>
      <xdr:col>27</xdr:col>
      <xdr:colOff>61813</xdr:colOff>
      <xdr:row>51</xdr:row>
      <xdr:rowOff>136414</xdr:rowOff>
    </xdr:to>
    <xdr:sp macro="" textlink="">
      <xdr:nvSpPr>
        <xdr:cNvPr id="603" name="Oval 602">
          <a:extLst>
            <a:ext uri="{FF2B5EF4-FFF2-40B4-BE49-F238E27FC236}">
              <a16:creationId xmlns:a16="http://schemas.microsoft.com/office/drawing/2014/main" id="{00000000-0008-0000-0200-00005B020000}"/>
            </a:ext>
          </a:extLst>
        </xdr:cNvPr>
        <xdr:cNvSpPr/>
      </xdr:nvSpPr>
      <xdr:spPr>
        <a:xfrm>
          <a:off x="1223464" y="8541797"/>
          <a:ext cx="434067" cy="442782"/>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27</xdr:col>
      <xdr:colOff>87391</xdr:colOff>
      <xdr:row>49</xdr:row>
      <xdr:rowOff>87389</xdr:rowOff>
    </xdr:from>
    <xdr:to>
      <xdr:col>29</xdr:col>
      <xdr:colOff>144940</xdr:colOff>
      <xdr:row>51</xdr:row>
      <xdr:rowOff>171582</xdr:rowOff>
    </xdr:to>
    <xdr:sp macro="" textlink="">
      <xdr:nvSpPr>
        <xdr:cNvPr id="604" name="Oval 603">
          <a:extLst>
            <a:ext uri="{FF2B5EF4-FFF2-40B4-BE49-F238E27FC236}">
              <a16:creationId xmlns:a16="http://schemas.microsoft.com/office/drawing/2014/main" id="{00000000-0008-0000-0200-00005C020000}"/>
            </a:ext>
          </a:extLst>
        </xdr:cNvPr>
        <xdr:cNvSpPr/>
      </xdr:nvSpPr>
      <xdr:spPr>
        <a:xfrm>
          <a:off x="1683109" y="8576965"/>
          <a:ext cx="434066" cy="442782"/>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32</xdr:col>
      <xdr:colOff>47960</xdr:colOff>
      <xdr:row>49</xdr:row>
      <xdr:rowOff>106573</xdr:rowOff>
    </xdr:from>
    <xdr:to>
      <xdr:col>34</xdr:col>
      <xdr:colOff>105509</xdr:colOff>
      <xdr:row>52</xdr:row>
      <xdr:rowOff>9591</xdr:rowOff>
    </xdr:to>
    <xdr:sp macro="" textlink="">
      <xdr:nvSpPr>
        <xdr:cNvPr id="605" name="Oval 604">
          <a:extLst>
            <a:ext uri="{FF2B5EF4-FFF2-40B4-BE49-F238E27FC236}">
              <a16:creationId xmlns:a16="http://schemas.microsoft.com/office/drawing/2014/main" id="{00000000-0008-0000-0200-00005D020000}"/>
            </a:ext>
          </a:extLst>
        </xdr:cNvPr>
        <xdr:cNvSpPr/>
      </xdr:nvSpPr>
      <xdr:spPr>
        <a:xfrm>
          <a:off x="2584972" y="8596149"/>
          <a:ext cx="434066" cy="440901"/>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34</xdr:col>
      <xdr:colOff>120431</xdr:colOff>
      <xdr:row>49</xdr:row>
      <xdr:rowOff>93783</xdr:rowOff>
    </xdr:from>
    <xdr:to>
      <xdr:col>36</xdr:col>
      <xdr:colOff>177980</xdr:colOff>
      <xdr:row>51</xdr:row>
      <xdr:rowOff>177976</xdr:rowOff>
    </xdr:to>
    <xdr:sp macro="" textlink="">
      <xdr:nvSpPr>
        <xdr:cNvPr id="606" name="Oval 605">
          <a:extLst>
            <a:ext uri="{FF2B5EF4-FFF2-40B4-BE49-F238E27FC236}">
              <a16:creationId xmlns:a16="http://schemas.microsoft.com/office/drawing/2014/main" id="{00000000-0008-0000-0200-00005E020000}"/>
            </a:ext>
          </a:extLst>
        </xdr:cNvPr>
        <xdr:cNvSpPr/>
      </xdr:nvSpPr>
      <xdr:spPr>
        <a:xfrm>
          <a:off x="3033960" y="8583359"/>
          <a:ext cx="434067" cy="442782"/>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37</xdr:col>
      <xdr:colOff>38367</xdr:colOff>
      <xdr:row>49</xdr:row>
      <xdr:rowOff>59680</xdr:rowOff>
    </xdr:from>
    <xdr:to>
      <xdr:col>39</xdr:col>
      <xdr:colOff>95916</xdr:colOff>
      <xdr:row>51</xdr:row>
      <xdr:rowOff>143873</xdr:rowOff>
    </xdr:to>
    <xdr:sp macro="" textlink="">
      <xdr:nvSpPr>
        <xdr:cNvPr id="607" name="Oval 606">
          <a:extLst>
            <a:ext uri="{FF2B5EF4-FFF2-40B4-BE49-F238E27FC236}">
              <a16:creationId xmlns:a16="http://schemas.microsoft.com/office/drawing/2014/main" id="{00000000-0008-0000-0200-00005F020000}"/>
            </a:ext>
          </a:extLst>
        </xdr:cNvPr>
        <xdr:cNvSpPr/>
      </xdr:nvSpPr>
      <xdr:spPr>
        <a:xfrm>
          <a:off x="3516673" y="8549256"/>
          <a:ext cx="434067" cy="442782"/>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25</xdr:col>
      <xdr:colOff>184370</xdr:colOff>
      <xdr:row>51</xdr:row>
      <xdr:rowOff>99114</xdr:rowOff>
    </xdr:from>
    <xdr:to>
      <xdr:col>28</xdr:col>
      <xdr:colOff>50087</xdr:colOff>
      <xdr:row>54</xdr:row>
      <xdr:rowOff>2131</xdr:rowOff>
    </xdr:to>
    <xdr:sp macro="" textlink="">
      <xdr:nvSpPr>
        <xdr:cNvPr id="608" name="Oval 607">
          <a:extLst>
            <a:ext uri="{FF2B5EF4-FFF2-40B4-BE49-F238E27FC236}">
              <a16:creationId xmlns:a16="http://schemas.microsoft.com/office/drawing/2014/main" id="{00000000-0008-0000-0200-000060020000}"/>
            </a:ext>
          </a:extLst>
        </xdr:cNvPr>
        <xdr:cNvSpPr/>
      </xdr:nvSpPr>
      <xdr:spPr>
        <a:xfrm>
          <a:off x="1403570" y="8947279"/>
          <a:ext cx="430493" cy="458828"/>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28</xdr:col>
      <xdr:colOff>93784</xdr:colOff>
      <xdr:row>51</xdr:row>
      <xdr:rowOff>125756</xdr:rowOff>
    </xdr:from>
    <xdr:to>
      <xdr:col>30</xdr:col>
      <xdr:colOff>151333</xdr:colOff>
      <xdr:row>54</xdr:row>
      <xdr:rowOff>28773</xdr:rowOff>
    </xdr:to>
    <xdr:sp macro="" textlink="">
      <xdr:nvSpPr>
        <xdr:cNvPr id="609" name="Oval 608">
          <a:extLst>
            <a:ext uri="{FF2B5EF4-FFF2-40B4-BE49-F238E27FC236}">
              <a16:creationId xmlns:a16="http://schemas.microsoft.com/office/drawing/2014/main" id="{00000000-0008-0000-0200-000061020000}"/>
            </a:ext>
          </a:extLst>
        </xdr:cNvPr>
        <xdr:cNvSpPr/>
      </xdr:nvSpPr>
      <xdr:spPr>
        <a:xfrm>
          <a:off x="1877760" y="8973921"/>
          <a:ext cx="434067" cy="458828"/>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29</xdr:col>
      <xdr:colOff>144939</xdr:colOff>
      <xdr:row>53</xdr:row>
      <xdr:rowOff>166252</xdr:rowOff>
    </xdr:from>
    <xdr:to>
      <xdr:col>32</xdr:col>
      <xdr:colOff>10655</xdr:colOff>
      <xdr:row>56</xdr:row>
      <xdr:rowOff>69269</xdr:rowOff>
    </xdr:to>
    <xdr:sp macro="" textlink="">
      <xdr:nvSpPr>
        <xdr:cNvPr id="610" name="Oval 609">
          <a:extLst>
            <a:ext uri="{FF2B5EF4-FFF2-40B4-BE49-F238E27FC236}">
              <a16:creationId xmlns:a16="http://schemas.microsoft.com/office/drawing/2014/main" id="{00000000-0008-0000-0200-000062020000}"/>
            </a:ext>
          </a:extLst>
        </xdr:cNvPr>
        <xdr:cNvSpPr/>
      </xdr:nvSpPr>
      <xdr:spPr>
        <a:xfrm>
          <a:off x="2117174" y="9373005"/>
          <a:ext cx="430493" cy="458829"/>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29</xdr:col>
      <xdr:colOff>169451</xdr:colOff>
      <xdr:row>49</xdr:row>
      <xdr:rowOff>73533</xdr:rowOff>
    </xdr:from>
    <xdr:to>
      <xdr:col>32</xdr:col>
      <xdr:colOff>35167</xdr:colOff>
      <xdr:row>51</xdr:row>
      <xdr:rowOff>157726</xdr:rowOff>
    </xdr:to>
    <xdr:sp macro="" textlink="">
      <xdr:nvSpPr>
        <xdr:cNvPr id="611" name="Oval 610">
          <a:extLst>
            <a:ext uri="{FF2B5EF4-FFF2-40B4-BE49-F238E27FC236}">
              <a16:creationId xmlns:a16="http://schemas.microsoft.com/office/drawing/2014/main" id="{00000000-0008-0000-0200-000063020000}"/>
            </a:ext>
          </a:extLst>
        </xdr:cNvPr>
        <xdr:cNvSpPr/>
      </xdr:nvSpPr>
      <xdr:spPr>
        <a:xfrm>
          <a:off x="2141686" y="8563109"/>
          <a:ext cx="430493" cy="442782"/>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36</xdr:col>
      <xdr:colOff>2132</xdr:colOff>
      <xdr:row>51</xdr:row>
      <xdr:rowOff>87391</xdr:rowOff>
    </xdr:from>
    <xdr:to>
      <xdr:col>38</xdr:col>
      <xdr:colOff>59680</xdr:colOff>
      <xdr:row>53</xdr:row>
      <xdr:rowOff>171583</xdr:rowOff>
    </xdr:to>
    <xdr:sp macro="" textlink="">
      <xdr:nvSpPr>
        <xdr:cNvPr id="612" name="Oval 611">
          <a:extLst>
            <a:ext uri="{FF2B5EF4-FFF2-40B4-BE49-F238E27FC236}">
              <a16:creationId xmlns:a16="http://schemas.microsoft.com/office/drawing/2014/main" id="{00000000-0008-0000-0200-000064020000}"/>
            </a:ext>
          </a:extLst>
        </xdr:cNvPr>
        <xdr:cNvSpPr/>
      </xdr:nvSpPr>
      <xdr:spPr>
        <a:xfrm>
          <a:off x="3292179" y="8935556"/>
          <a:ext cx="434066" cy="442780"/>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38</xdr:col>
      <xdr:colOff>63943</xdr:colOff>
      <xdr:row>51</xdr:row>
      <xdr:rowOff>149202</xdr:rowOff>
    </xdr:from>
    <xdr:to>
      <xdr:col>40</xdr:col>
      <xdr:colOff>121492</xdr:colOff>
      <xdr:row>54</xdr:row>
      <xdr:rowOff>52219</xdr:rowOff>
    </xdr:to>
    <xdr:sp macro="" textlink="">
      <xdr:nvSpPr>
        <xdr:cNvPr id="613" name="Oval 612">
          <a:extLst>
            <a:ext uri="{FF2B5EF4-FFF2-40B4-BE49-F238E27FC236}">
              <a16:creationId xmlns:a16="http://schemas.microsoft.com/office/drawing/2014/main" id="{00000000-0008-0000-0200-000065020000}"/>
            </a:ext>
          </a:extLst>
        </xdr:cNvPr>
        <xdr:cNvSpPr/>
      </xdr:nvSpPr>
      <xdr:spPr>
        <a:xfrm>
          <a:off x="3730508" y="8997367"/>
          <a:ext cx="434066" cy="458828"/>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39</xdr:col>
      <xdr:colOff>93785</xdr:colOff>
      <xdr:row>49</xdr:row>
      <xdr:rowOff>120426</xdr:rowOff>
    </xdr:from>
    <xdr:to>
      <xdr:col>41</xdr:col>
      <xdr:colOff>151334</xdr:colOff>
      <xdr:row>52</xdr:row>
      <xdr:rowOff>23444</xdr:rowOff>
    </xdr:to>
    <xdr:sp macro="" textlink="">
      <xdr:nvSpPr>
        <xdr:cNvPr id="614" name="Oval 613">
          <a:extLst>
            <a:ext uri="{FF2B5EF4-FFF2-40B4-BE49-F238E27FC236}">
              <a16:creationId xmlns:a16="http://schemas.microsoft.com/office/drawing/2014/main" id="{00000000-0008-0000-0200-000066020000}"/>
            </a:ext>
          </a:extLst>
        </xdr:cNvPr>
        <xdr:cNvSpPr/>
      </xdr:nvSpPr>
      <xdr:spPr>
        <a:xfrm>
          <a:off x="3948609" y="8610002"/>
          <a:ext cx="434066" cy="440901"/>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25</xdr:col>
      <xdr:colOff>17052</xdr:colOff>
      <xdr:row>53</xdr:row>
      <xdr:rowOff>155597</xdr:rowOff>
    </xdr:from>
    <xdr:to>
      <xdr:col>27</xdr:col>
      <xdr:colOff>74601</xdr:colOff>
      <xdr:row>56</xdr:row>
      <xdr:rowOff>58614</xdr:rowOff>
    </xdr:to>
    <xdr:sp macro="" textlink="">
      <xdr:nvSpPr>
        <xdr:cNvPr id="615" name="Oval 614">
          <a:extLst>
            <a:ext uri="{FF2B5EF4-FFF2-40B4-BE49-F238E27FC236}">
              <a16:creationId xmlns:a16="http://schemas.microsoft.com/office/drawing/2014/main" id="{00000000-0008-0000-0200-000067020000}"/>
            </a:ext>
          </a:extLst>
        </xdr:cNvPr>
        <xdr:cNvSpPr/>
      </xdr:nvSpPr>
      <xdr:spPr>
        <a:xfrm>
          <a:off x="1236252" y="9362350"/>
          <a:ext cx="434067" cy="458829"/>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27</xdr:col>
      <xdr:colOff>78864</xdr:colOff>
      <xdr:row>53</xdr:row>
      <xdr:rowOff>164121</xdr:rowOff>
    </xdr:from>
    <xdr:to>
      <xdr:col>29</xdr:col>
      <xdr:colOff>136413</xdr:colOff>
      <xdr:row>56</xdr:row>
      <xdr:rowOff>67138</xdr:rowOff>
    </xdr:to>
    <xdr:sp macro="" textlink="">
      <xdr:nvSpPr>
        <xdr:cNvPr id="616" name="Oval 615">
          <a:extLst>
            <a:ext uri="{FF2B5EF4-FFF2-40B4-BE49-F238E27FC236}">
              <a16:creationId xmlns:a16="http://schemas.microsoft.com/office/drawing/2014/main" id="{00000000-0008-0000-0200-000068020000}"/>
            </a:ext>
          </a:extLst>
        </xdr:cNvPr>
        <xdr:cNvSpPr/>
      </xdr:nvSpPr>
      <xdr:spPr>
        <a:xfrm>
          <a:off x="1674582" y="9370874"/>
          <a:ext cx="434066" cy="458829"/>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32</xdr:col>
      <xdr:colOff>12788</xdr:colOff>
      <xdr:row>54</xdr:row>
      <xdr:rowOff>18118</xdr:rowOff>
    </xdr:from>
    <xdr:to>
      <xdr:col>34</xdr:col>
      <xdr:colOff>70337</xdr:colOff>
      <xdr:row>56</xdr:row>
      <xdr:rowOff>102310</xdr:rowOff>
    </xdr:to>
    <xdr:sp macro="" textlink="">
      <xdr:nvSpPr>
        <xdr:cNvPr id="617" name="Oval 616">
          <a:extLst>
            <a:ext uri="{FF2B5EF4-FFF2-40B4-BE49-F238E27FC236}">
              <a16:creationId xmlns:a16="http://schemas.microsoft.com/office/drawing/2014/main" id="{00000000-0008-0000-0200-000069020000}"/>
            </a:ext>
          </a:extLst>
        </xdr:cNvPr>
        <xdr:cNvSpPr/>
      </xdr:nvSpPr>
      <xdr:spPr>
        <a:xfrm>
          <a:off x="2549800" y="9422094"/>
          <a:ext cx="434066" cy="442781"/>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30</xdr:col>
      <xdr:colOff>181175</xdr:colOff>
      <xdr:row>51</xdr:row>
      <xdr:rowOff>122560</xdr:rowOff>
    </xdr:from>
    <xdr:to>
      <xdr:col>33</xdr:col>
      <xdr:colOff>46891</xdr:colOff>
      <xdr:row>54</xdr:row>
      <xdr:rowOff>25577</xdr:rowOff>
    </xdr:to>
    <xdr:sp macro="" textlink="">
      <xdr:nvSpPr>
        <xdr:cNvPr id="618" name="Oval 617">
          <a:extLst>
            <a:ext uri="{FF2B5EF4-FFF2-40B4-BE49-F238E27FC236}">
              <a16:creationId xmlns:a16="http://schemas.microsoft.com/office/drawing/2014/main" id="{00000000-0008-0000-0200-00006A020000}"/>
            </a:ext>
          </a:extLst>
        </xdr:cNvPr>
        <xdr:cNvSpPr/>
      </xdr:nvSpPr>
      <xdr:spPr>
        <a:xfrm>
          <a:off x="2341669" y="8970725"/>
          <a:ext cx="430493" cy="458828"/>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34</xdr:col>
      <xdr:colOff>93785</xdr:colOff>
      <xdr:row>53</xdr:row>
      <xdr:rowOff>157727</xdr:rowOff>
    </xdr:from>
    <xdr:to>
      <xdr:col>36</xdr:col>
      <xdr:colOff>151334</xdr:colOff>
      <xdr:row>56</xdr:row>
      <xdr:rowOff>60744</xdr:rowOff>
    </xdr:to>
    <xdr:sp macro="" textlink="">
      <xdr:nvSpPr>
        <xdr:cNvPr id="619" name="Oval 618">
          <a:extLst>
            <a:ext uri="{FF2B5EF4-FFF2-40B4-BE49-F238E27FC236}">
              <a16:creationId xmlns:a16="http://schemas.microsoft.com/office/drawing/2014/main" id="{00000000-0008-0000-0200-00006B020000}"/>
            </a:ext>
          </a:extLst>
        </xdr:cNvPr>
        <xdr:cNvSpPr/>
      </xdr:nvSpPr>
      <xdr:spPr>
        <a:xfrm>
          <a:off x="3007314" y="9364480"/>
          <a:ext cx="434067" cy="458829"/>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40</xdr:col>
      <xdr:colOff>123626</xdr:colOff>
      <xdr:row>51</xdr:row>
      <xdr:rowOff>144940</xdr:rowOff>
    </xdr:from>
    <xdr:to>
      <xdr:col>42</xdr:col>
      <xdr:colOff>181175</xdr:colOff>
      <xdr:row>54</xdr:row>
      <xdr:rowOff>47957</xdr:rowOff>
    </xdr:to>
    <xdr:sp macro="" textlink="">
      <xdr:nvSpPr>
        <xdr:cNvPr id="620" name="Oval 619">
          <a:extLst>
            <a:ext uri="{FF2B5EF4-FFF2-40B4-BE49-F238E27FC236}">
              <a16:creationId xmlns:a16="http://schemas.microsoft.com/office/drawing/2014/main" id="{00000000-0008-0000-0200-00006C020000}"/>
            </a:ext>
          </a:extLst>
        </xdr:cNvPr>
        <xdr:cNvSpPr/>
      </xdr:nvSpPr>
      <xdr:spPr>
        <a:xfrm>
          <a:off x="4166708" y="8993105"/>
          <a:ext cx="434067" cy="458828"/>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35</xdr:col>
      <xdr:colOff>174780</xdr:colOff>
      <xdr:row>56</xdr:row>
      <xdr:rowOff>4264</xdr:rowOff>
    </xdr:from>
    <xdr:to>
      <xdr:col>38</xdr:col>
      <xdr:colOff>40496</xdr:colOff>
      <xdr:row>58</xdr:row>
      <xdr:rowOff>88457</xdr:rowOff>
    </xdr:to>
    <xdr:sp macro="" textlink="">
      <xdr:nvSpPr>
        <xdr:cNvPr id="621" name="Oval 620">
          <a:extLst>
            <a:ext uri="{FF2B5EF4-FFF2-40B4-BE49-F238E27FC236}">
              <a16:creationId xmlns:a16="http://schemas.microsoft.com/office/drawing/2014/main" id="{00000000-0008-0000-0200-00006D020000}"/>
            </a:ext>
          </a:extLst>
        </xdr:cNvPr>
        <xdr:cNvSpPr/>
      </xdr:nvSpPr>
      <xdr:spPr>
        <a:xfrm>
          <a:off x="3276568" y="9766829"/>
          <a:ext cx="430493" cy="442781"/>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28</xdr:col>
      <xdr:colOff>143875</xdr:colOff>
      <xdr:row>56</xdr:row>
      <xdr:rowOff>26642</xdr:rowOff>
    </xdr:from>
    <xdr:to>
      <xdr:col>31</xdr:col>
      <xdr:colOff>9591</xdr:colOff>
      <xdr:row>58</xdr:row>
      <xdr:rowOff>110835</xdr:rowOff>
    </xdr:to>
    <xdr:sp macro="" textlink="">
      <xdr:nvSpPr>
        <xdr:cNvPr id="623" name="Oval 622">
          <a:extLst>
            <a:ext uri="{FF2B5EF4-FFF2-40B4-BE49-F238E27FC236}">
              <a16:creationId xmlns:a16="http://schemas.microsoft.com/office/drawing/2014/main" id="{00000000-0008-0000-0200-00006F020000}"/>
            </a:ext>
          </a:extLst>
        </xdr:cNvPr>
        <xdr:cNvSpPr/>
      </xdr:nvSpPr>
      <xdr:spPr>
        <a:xfrm>
          <a:off x="1927851" y="9789207"/>
          <a:ext cx="430493" cy="442781"/>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32</xdr:col>
      <xdr:colOff>67142</xdr:colOff>
      <xdr:row>58</xdr:row>
      <xdr:rowOff>72470</xdr:rowOff>
    </xdr:from>
    <xdr:to>
      <xdr:col>34</xdr:col>
      <xdr:colOff>124691</xdr:colOff>
      <xdr:row>60</xdr:row>
      <xdr:rowOff>156662</xdr:rowOff>
    </xdr:to>
    <xdr:sp macro="" textlink="">
      <xdr:nvSpPr>
        <xdr:cNvPr id="624" name="Oval 623">
          <a:extLst>
            <a:ext uri="{FF2B5EF4-FFF2-40B4-BE49-F238E27FC236}">
              <a16:creationId xmlns:a16="http://schemas.microsoft.com/office/drawing/2014/main" id="{00000000-0008-0000-0200-000070020000}"/>
            </a:ext>
          </a:extLst>
        </xdr:cNvPr>
        <xdr:cNvSpPr/>
      </xdr:nvSpPr>
      <xdr:spPr>
        <a:xfrm>
          <a:off x="2604154" y="10193623"/>
          <a:ext cx="434066" cy="442780"/>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33</xdr:col>
      <xdr:colOff>70339</xdr:colOff>
      <xdr:row>56</xdr:row>
      <xdr:rowOff>22378</xdr:rowOff>
    </xdr:from>
    <xdr:to>
      <xdr:col>35</xdr:col>
      <xdr:colOff>127888</xdr:colOff>
      <xdr:row>58</xdr:row>
      <xdr:rowOff>106571</xdr:rowOff>
    </xdr:to>
    <xdr:sp macro="" textlink="">
      <xdr:nvSpPr>
        <xdr:cNvPr id="625" name="Oval 624">
          <a:extLst>
            <a:ext uri="{FF2B5EF4-FFF2-40B4-BE49-F238E27FC236}">
              <a16:creationId xmlns:a16="http://schemas.microsoft.com/office/drawing/2014/main" id="{00000000-0008-0000-0200-000071020000}"/>
            </a:ext>
          </a:extLst>
        </xdr:cNvPr>
        <xdr:cNvSpPr/>
      </xdr:nvSpPr>
      <xdr:spPr>
        <a:xfrm>
          <a:off x="2795610" y="9784943"/>
          <a:ext cx="434066" cy="442781"/>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36</xdr:col>
      <xdr:colOff>164124</xdr:colOff>
      <xdr:row>53</xdr:row>
      <xdr:rowOff>132149</xdr:rowOff>
    </xdr:from>
    <xdr:to>
      <xdr:col>39</xdr:col>
      <xdr:colOff>29840</xdr:colOff>
      <xdr:row>56</xdr:row>
      <xdr:rowOff>35166</xdr:rowOff>
    </xdr:to>
    <xdr:sp macro="" textlink="">
      <xdr:nvSpPr>
        <xdr:cNvPr id="626" name="Oval 625">
          <a:extLst>
            <a:ext uri="{FF2B5EF4-FFF2-40B4-BE49-F238E27FC236}">
              <a16:creationId xmlns:a16="http://schemas.microsoft.com/office/drawing/2014/main" id="{00000000-0008-0000-0200-000072020000}"/>
            </a:ext>
          </a:extLst>
        </xdr:cNvPr>
        <xdr:cNvSpPr/>
      </xdr:nvSpPr>
      <xdr:spPr>
        <a:xfrm>
          <a:off x="3454171" y="9338902"/>
          <a:ext cx="430493" cy="458829"/>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24</xdr:col>
      <xdr:colOff>603205</xdr:colOff>
      <xdr:row>58</xdr:row>
      <xdr:rowOff>54353</xdr:rowOff>
    </xdr:from>
    <xdr:to>
      <xdr:col>27</xdr:col>
      <xdr:colOff>53285</xdr:colOff>
      <xdr:row>60</xdr:row>
      <xdr:rowOff>138545</xdr:rowOff>
    </xdr:to>
    <xdr:sp macro="" textlink="">
      <xdr:nvSpPr>
        <xdr:cNvPr id="627" name="Oval 626">
          <a:extLst>
            <a:ext uri="{FF2B5EF4-FFF2-40B4-BE49-F238E27FC236}">
              <a16:creationId xmlns:a16="http://schemas.microsoft.com/office/drawing/2014/main" id="{00000000-0008-0000-0200-000073020000}"/>
            </a:ext>
          </a:extLst>
        </xdr:cNvPr>
        <xdr:cNvSpPr/>
      </xdr:nvSpPr>
      <xdr:spPr>
        <a:xfrm>
          <a:off x="1212805" y="10175506"/>
          <a:ext cx="436198" cy="442780"/>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27</xdr:col>
      <xdr:colOff>75667</xdr:colOff>
      <xdr:row>58</xdr:row>
      <xdr:rowOff>33036</xdr:rowOff>
    </xdr:from>
    <xdr:to>
      <xdr:col>29</xdr:col>
      <xdr:colOff>133216</xdr:colOff>
      <xdr:row>60</xdr:row>
      <xdr:rowOff>117228</xdr:rowOff>
    </xdr:to>
    <xdr:sp macro="" textlink="">
      <xdr:nvSpPr>
        <xdr:cNvPr id="628" name="Oval 627">
          <a:extLst>
            <a:ext uri="{FF2B5EF4-FFF2-40B4-BE49-F238E27FC236}">
              <a16:creationId xmlns:a16="http://schemas.microsoft.com/office/drawing/2014/main" id="{00000000-0008-0000-0200-000074020000}"/>
            </a:ext>
          </a:extLst>
        </xdr:cNvPr>
        <xdr:cNvSpPr/>
      </xdr:nvSpPr>
      <xdr:spPr>
        <a:xfrm>
          <a:off x="1671385" y="10154189"/>
          <a:ext cx="434066" cy="442780"/>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38</xdr:col>
      <xdr:colOff>30908</xdr:colOff>
      <xdr:row>60</xdr:row>
      <xdr:rowOff>105505</xdr:rowOff>
    </xdr:from>
    <xdr:to>
      <xdr:col>40</xdr:col>
      <xdr:colOff>88457</xdr:colOff>
      <xdr:row>62</xdr:row>
      <xdr:rowOff>189697</xdr:rowOff>
    </xdr:to>
    <xdr:sp macro="" textlink="">
      <xdr:nvSpPr>
        <xdr:cNvPr id="629" name="Oval 628">
          <a:extLst>
            <a:ext uri="{FF2B5EF4-FFF2-40B4-BE49-F238E27FC236}">
              <a16:creationId xmlns:a16="http://schemas.microsoft.com/office/drawing/2014/main" id="{00000000-0008-0000-0200-000075020000}"/>
            </a:ext>
          </a:extLst>
        </xdr:cNvPr>
        <xdr:cNvSpPr/>
      </xdr:nvSpPr>
      <xdr:spPr>
        <a:xfrm>
          <a:off x="3697473" y="10585246"/>
          <a:ext cx="434066" cy="442780"/>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31</xdr:col>
      <xdr:colOff>7460</xdr:colOff>
      <xdr:row>56</xdr:row>
      <xdr:rowOff>44759</xdr:rowOff>
    </xdr:from>
    <xdr:to>
      <xdr:col>33</xdr:col>
      <xdr:colOff>65009</xdr:colOff>
      <xdr:row>58</xdr:row>
      <xdr:rowOff>128952</xdr:rowOff>
    </xdr:to>
    <xdr:sp macro="" textlink="">
      <xdr:nvSpPr>
        <xdr:cNvPr id="630" name="Oval 629">
          <a:extLst>
            <a:ext uri="{FF2B5EF4-FFF2-40B4-BE49-F238E27FC236}">
              <a16:creationId xmlns:a16="http://schemas.microsoft.com/office/drawing/2014/main" id="{00000000-0008-0000-0200-000076020000}"/>
            </a:ext>
          </a:extLst>
        </xdr:cNvPr>
        <xdr:cNvSpPr/>
      </xdr:nvSpPr>
      <xdr:spPr>
        <a:xfrm>
          <a:off x="2356213" y="9807324"/>
          <a:ext cx="434067" cy="442781"/>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34</xdr:col>
      <xdr:colOff>143874</xdr:colOff>
      <xdr:row>58</xdr:row>
      <xdr:rowOff>15983</xdr:rowOff>
    </xdr:from>
    <xdr:to>
      <xdr:col>37</xdr:col>
      <xdr:colOff>9590</xdr:colOff>
      <xdr:row>60</xdr:row>
      <xdr:rowOff>100175</xdr:rowOff>
    </xdr:to>
    <xdr:sp macro="" textlink="">
      <xdr:nvSpPr>
        <xdr:cNvPr id="631" name="Oval 630">
          <a:extLst>
            <a:ext uri="{FF2B5EF4-FFF2-40B4-BE49-F238E27FC236}">
              <a16:creationId xmlns:a16="http://schemas.microsoft.com/office/drawing/2014/main" id="{00000000-0008-0000-0200-000077020000}"/>
            </a:ext>
          </a:extLst>
        </xdr:cNvPr>
        <xdr:cNvSpPr/>
      </xdr:nvSpPr>
      <xdr:spPr>
        <a:xfrm>
          <a:off x="3057403" y="10137136"/>
          <a:ext cx="430493" cy="442780"/>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38</xdr:col>
      <xdr:colOff>45826</xdr:colOff>
      <xdr:row>56</xdr:row>
      <xdr:rowOff>29839</xdr:rowOff>
    </xdr:from>
    <xdr:to>
      <xdr:col>40</xdr:col>
      <xdr:colOff>103375</xdr:colOff>
      <xdr:row>58</xdr:row>
      <xdr:rowOff>114032</xdr:rowOff>
    </xdr:to>
    <xdr:sp macro="" textlink="">
      <xdr:nvSpPr>
        <xdr:cNvPr id="632" name="Oval 631">
          <a:extLst>
            <a:ext uri="{FF2B5EF4-FFF2-40B4-BE49-F238E27FC236}">
              <a16:creationId xmlns:a16="http://schemas.microsoft.com/office/drawing/2014/main" id="{00000000-0008-0000-0200-000078020000}"/>
            </a:ext>
          </a:extLst>
        </xdr:cNvPr>
        <xdr:cNvSpPr/>
      </xdr:nvSpPr>
      <xdr:spPr>
        <a:xfrm>
          <a:off x="3712391" y="9792404"/>
          <a:ext cx="434066" cy="442781"/>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39</xdr:col>
      <xdr:colOff>80996</xdr:colOff>
      <xdr:row>54</xdr:row>
      <xdr:rowOff>1064</xdr:rowOff>
    </xdr:from>
    <xdr:to>
      <xdr:col>41</xdr:col>
      <xdr:colOff>138545</xdr:colOff>
      <xdr:row>56</xdr:row>
      <xdr:rowOff>85256</xdr:rowOff>
    </xdr:to>
    <xdr:sp macro="" textlink="">
      <xdr:nvSpPr>
        <xdr:cNvPr id="633" name="Oval 632">
          <a:extLst>
            <a:ext uri="{FF2B5EF4-FFF2-40B4-BE49-F238E27FC236}">
              <a16:creationId xmlns:a16="http://schemas.microsoft.com/office/drawing/2014/main" id="{00000000-0008-0000-0200-000079020000}"/>
            </a:ext>
          </a:extLst>
        </xdr:cNvPr>
        <xdr:cNvSpPr/>
      </xdr:nvSpPr>
      <xdr:spPr>
        <a:xfrm>
          <a:off x="3935820" y="9405040"/>
          <a:ext cx="434066" cy="442781"/>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26</xdr:col>
      <xdr:colOff>30906</xdr:colOff>
      <xdr:row>60</xdr:row>
      <xdr:rowOff>78861</xdr:rowOff>
    </xdr:from>
    <xdr:to>
      <xdr:col>28</xdr:col>
      <xdr:colOff>88455</xdr:colOff>
      <xdr:row>62</xdr:row>
      <xdr:rowOff>163053</xdr:rowOff>
    </xdr:to>
    <xdr:sp macro="" textlink="">
      <xdr:nvSpPr>
        <xdr:cNvPr id="634" name="Oval 633">
          <a:extLst>
            <a:ext uri="{FF2B5EF4-FFF2-40B4-BE49-F238E27FC236}">
              <a16:creationId xmlns:a16="http://schemas.microsoft.com/office/drawing/2014/main" id="{00000000-0008-0000-0200-00007A020000}"/>
            </a:ext>
          </a:extLst>
        </xdr:cNvPr>
        <xdr:cNvSpPr/>
      </xdr:nvSpPr>
      <xdr:spPr>
        <a:xfrm>
          <a:off x="1438365" y="10558602"/>
          <a:ext cx="434066" cy="442780"/>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31</xdr:col>
      <xdr:colOff>12788</xdr:colOff>
      <xdr:row>60</xdr:row>
      <xdr:rowOff>98043</xdr:rowOff>
    </xdr:from>
    <xdr:to>
      <xdr:col>33</xdr:col>
      <xdr:colOff>70337</xdr:colOff>
      <xdr:row>62</xdr:row>
      <xdr:rowOff>182235</xdr:rowOff>
    </xdr:to>
    <xdr:sp macro="" textlink="">
      <xdr:nvSpPr>
        <xdr:cNvPr id="635" name="Oval 634">
          <a:extLst>
            <a:ext uri="{FF2B5EF4-FFF2-40B4-BE49-F238E27FC236}">
              <a16:creationId xmlns:a16="http://schemas.microsoft.com/office/drawing/2014/main" id="{00000000-0008-0000-0200-00007B020000}"/>
            </a:ext>
          </a:extLst>
        </xdr:cNvPr>
        <xdr:cNvSpPr/>
      </xdr:nvSpPr>
      <xdr:spPr>
        <a:xfrm>
          <a:off x="2361541" y="10577784"/>
          <a:ext cx="434067" cy="442780"/>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35</xdr:col>
      <xdr:colOff>138547</xdr:colOff>
      <xdr:row>60</xdr:row>
      <xdr:rowOff>106572</xdr:rowOff>
    </xdr:from>
    <xdr:to>
      <xdr:col>38</xdr:col>
      <xdr:colOff>4263</xdr:colOff>
      <xdr:row>62</xdr:row>
      <xdr:rowOff>190764</xdr:rowOff>
    </xdr:to>
    <xdr:sp macro="" textlink="">
      <xdr:nvSpPr>
        <xdr:cNvPr id="636" name="Oval 635">
          <a:extLst>
            <a:ext uri="{FF2B5EF4-FFF2-40B4-BE49-F238E27FC236}">
              <a16:creationId xmlns:a16="http://schemas.microsoft.com/office/drawing/2014/main" id="{00000000-0008-0000-0200-00007C020000}"/>
            </a:ext>
          </a:extLst>
        </xdr:cNvPr>
        <xdr:cNvSpPr/>
      </xdr:nvSpPr>
      <xdr:spPr>
        <a:xfrm>
          <a:off x="3240335" y="10586313"/>
          <a:ext cx="430493" cy="442780"/>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29</xdr:col>
      <xdr:colOff>157729</xdr:colOff>
      <xdr:row>58</xdr:row>
      <xdr:rowOff>67140</xdr:rowOff>
    </xdr:from>
    <xdr:to>
      <xdr:col>32</xdr:col>
      <xdr:colOff>23445</xdr:colOff>
      <xdr:row>60</xdr:row>
      <xdr:rowOff>151332</xdr:rowOff>
    </xdr:to>
    <xdr:sp macro="" textlink="">
      <xdr:nvSpPr>
        <xdr:cNvPr id="637" name="Oval 636">
          <a:extLst>
            <a:ext uri="{FF2B5EF4-FFF2-40B4-BE49-F238E27FC236}">
              <a16:creationId xmlns:a16="http://schemas.microsoft.com/office/drawing/2014/main" id="{00000000-0008-0000-0200-00007D020000}"/>
            </a:ext>
          </a:extLst>
        </xdr:cNvPr>
        <xdr:cNvSpPr/>
      </xdr:nvSpPr>
      <xdr:spPr>
        <a:xfrm>
          <a:off x="2129964" y="10188293"/>
          <a:ext cx="430493" cy="442780"/>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39</xdr:col>
      <xdr:colOff>75667</xdr:colOff>
      <xdr:row>58</xdr:row>
      <xdr:rowOff>70338</xdr:rowOff>
    </xdr:from>
    <xdr:to>
      <xdr:col>41</xdr:col>
      <xdr:colOff>133216</xdr:colOff>
      <xdr:row>60</xdr:row>
      <xdr:rowOff>154530</xdr:rowOff>
    </xdr:to>
    <xdr:sp macro="" textlink="">
      <xdr:nvSpPr>
        <xdr:cNvPr id="638" name="Oval 637">
          <a:extLst>
            <a:ext uri="{FF2B5EF4-FFF2-40B4-BE49-F238E27FC236}">
              <a16:creationId xmlns:a16="http://schemas.microsoft.com/office/drawing/2014/main" id="{00000000-0008-0000-0200-00007E020000}"/>
            </a:ext>
          </a:extLst>
        </xdr:cNvPr>
        <xdr:cNvSpPr/>
      </xdr:nvSpPr>
      <xdr:spPr>
        <a:xfrm>
          <a:off x="3930491" y="10191491"/>
          <a:ext cx="434066" cy="442780"/>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40</xdr:col>
      <xdr:colOff>132151</xdr:colOff>
      <xdr:row>60</xdr:row>
      <xdr:rowOff>110835</xdr:rowOff>
    </xdr:from>
    <xdr:to>
      <xdr:col>42</xdr:col>
      <xdr:colOff>189700</xdr:colOff>
      <xdr:row>63</xdr:row>
      <xdr:rowOff>3195</xdr:rowOff>
    </xdr:to>
    <xdr:sp macro="" textlink="">
      <xdr:nvSpPr>
        <xdr:cNvPr id="639" name="Oval 638">
          <a:extLst>
            <a:ext uri="{FF2B5EF4-FFF2-40B4-BE49-F238E27FC236}">
              <a16:creationId xmlns:a16="http://schemas.microsoft.com/office/drawing/2014/main" id="{00000000-0008-0000-0200-00007F020000}"/>
            </a:ext>
          </a:extLst>
        </xdr:cNvPr>
        <xdr:cNvSpPr/>
      </xdr:nvSpPr>
      <xdr:spPr>
        <a:xfrm>
          <a:off x="4175233" y="10590576"/>
          <a:ext cx="434067" cy="439207"/>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40</xdr:col>
      <xdr:colOff>114035</xdr:colOff>
      <xdr:row>56</xdr:row>
      <xdr:rowOff>34102</xdr:rowOff>
    </xdr:from>
    <xdr:to>
      <xdr:col>42</xdr:col>
      <xdr:colOff>171584</xdr:colOff>
      <xdr:row>58</xdr:row>
      <xdr:rowOff>118295</xdr:rowOff>
    </xdr:to>
    <xdr:sp macro="" textlink="">
      <xdr:nvSpPr>
        <xdr:cNvPr id="640" name="Oval 639">
          <a:extLst>
            <a:ext uri="{FF2B5EF4-FFF2-40B4-BE49-F238E27FC236}">
              <a16:creationId xmlns:a16="http://schemas.microsoft.com/office/drawing/2014/main" id="{00000000-0008-0000-0200-000080020000}"/>
            </a:ext>
          </a:extLst>
        </xdr:cNvPr>
        <xdr:cNvSpPr/>
      </xdr:nvSpPr>
      <xdr:spPr>
        <a:xfrm>
          <a:off x="4157117" y="9796667"/>
          <a:ext cx="434067" cy="442781"/>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33</xdr:col>
      <xdr:colOff>58615</xdr:colOff>
      <xdr:row>60</xdr:row>
      <xdr:rowOff>117230</xdr:rowOff>
    </xdr:from>
    <xdr:to>
      <xdr:col>35</xdr:col>
      <xdr:colOff>116164</xdr:colOff>
      <xdr:row>63</xdr:row>
      <xdr:rowOff>9590</xdr:rowOff>
    </xdr:to>
    <xdr:sp macro="" textlink="">
      <xdr:nvSpPr>
        <xdr:cNvPr id="641" name="Oval 640">
          <a:extLst>
            <a:ext uri="{FF2B5EF4-FFF2-40B4-BE49-F238E27FC236}">
              <a16:creationId xmlns:a16="http://schemas.microsoft.com/office/drawing/2014/main" id="{00000000-0008-0000-0200-000081020000}"/>
            </a:ext>
          </a:extLst>
        </xdr:cNvPr>
        <xdr:cNvSpPr/>
      </xdr:nvSpPr>
      <xdr:spPr>
        <a:xfrm>
          <a:off x="2783886" y="10596971"/>
          <a:ext cx="434066" cy="439207"/>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28</xdr:col>
      <xdr:colOff>109770</xdr:colOff>
      <xdr:row>60</xdr:row>
      <xdr:rowOff>99112</xdr:rowOff>
    </xdr:from>
    <xdr:to>
      <xdr:col>30</xdr:col>
      <xdr:colOff>167319</xdr:colOff>
      <xdr:row>62</xdr:row>
      <xdr:rowOff>183304</xdr:rowOff>
    </xdr:to>
    <xdr:sp macro="" textlink="">
      <xdr:nvSpPr>
        <xdr:cNvPr id="642" name="Oval 641">
          <a:extLst>
            <a:ext uri="{FF2B5EF4-FFF2-40B4-BE49-F238E27FC236}">
              <a16:creationId xmlns:a16="http://schemas.microsoft.com/office/drawing/2014/main" id="{00000000-0008-0000-0200-000082020000}"/>
            </a:ext>
          </a:extLst>
        </xdr:cNvPr>
        <xdr:cNvSpPr/>
      </xdr:nvSpPr>
      <xdr:spPr>
        <a:xfrm>
          <a:off x="1893746" y="10578853"/>
          <a:ext cx="434067" cy="442780"/>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oneCellAnchor>
    <xdr:from>
      <xdr:col>16</xdr:col>
      <xdr:colOff>134815</xdr:colOff>
      <xdr:row>7</xdr:row>
      <xdr:rowOff>171201</xdr:rowOff>
    </xdr:from>
    <xdr:ext cx="393561" cy="370744"/>
    <xdr:pic>
      <xdr:nvPicPr>
        <xdr:cNvPr id="703" name="Picture 702">
          <a:extLst>
            <a:ext uri="{FF2B5EF4-FFF2-40B4-BE49-F238E27FC236}">
              <a16:creationId xmlns:a16="http://schemas.microsoft.com/office/drawing/2014/main" id="{00000000-0008-0000-0200-0000BF020000}"/>
            </a:ext>
          </a:extLst>
        </xdr:cNvPr>
        <xdr:cNvPicPr>
          <a:picLocks noChangeAspect="1"/>
        </xdr:cNvPicPr>
      </xdr:nvPicPr>
      <xdr:blipFill>
        <a:blip xmlns:r="http://schemas.openxmlformats.org/officeDocument/2006/relationships" r:embed="rId1"/>
        <a:stretch>
          <a:fillRect/>
        </a:stretch>
      </xdr:blipFill>
      <xdr:spPr>
        <a:xfrm>
          <a:off x="4510872" y="1477487"/>
          <a:ext cx="393561" cy="370744"/>
        </a:xfrm>
        <a:prstGeom prst="rect">
          <a:avLst/>
        </a:prstGeom>
      </xdr:spPr>
    </xdr:pic>
    <xdr:clientData/>
  </xdr:oneCellAnchor>
  <xdr:oneCellAnchor>
    <xdr:from>
      <xdr:col>18</xdr:col>
      <xdr:colOff>185056</xdr:colOff>
      <xdr:row>10</xdr:row>
      <xdr:rowOff>51459</xdr:rowOff>
    </xdr:from>
    <xdr:ext cx="393561" cy="370744"/>
    <xdr:pic>
      <xdr:nvPicPr>
        <xdr:cNvPr id="712" name="Picture 711">
          <a:extLst>
            <a:ext uri="{FF2B5EF4-FFF2-40B4-BE49-F238E27FC236}">
              <a16:creationId xmlns:a16="http://schemas.microsoft.com/office/drawing/2014/main" id="{00000000-0008-0000-0200-0000C8020000}"/>
            </a:ext>
          </a:extLst>
        </xdr:cNvPr>
        <xdr:cNvPicPr>
          <a:picLocks noChangeAspect="1"/>
        </xdr:cNvPicPr>
      </xdr:nvPicPr>
      <xdr:blipFill>
        <a:blip xmlns:r="http://schemas.openxmlformats.org/officeDocument/2006/relationships" r:embed="rId1"/>
        <a:stretch>
          <a:fillRect/>
        </a:stretch>
      </xdr:blipFill>
      <xdr:spPr>
        <a:xfrm>
          <a:off x="4952999" y="1912916"/>
          <a:ext cx="393561" cy="370744"/>
        </a:xfrm>
        <a:prstGeom prst="rect">
          <a:avLst/>
        </a:prstGeom>
      </xdr:spPr>
    </xdr:pic>
    <xdr:clientData/>
  </xdr:oneCellAnchor>
  <xdr:oneCellAnchor>
    <xdr:from>
      <xdr:col>11</xdr:col>
      <xdr:colOff>169147</xdr:colOff>
      <xdr:row>7</xdr:row>
      <xdr:rowOff>149429</xdr:rowOff>
    </xdr:from>
    <xdr:ext cx="393561" cy="370744"/>
    <xdr:pic>
      <xdr:nvPicPr>
        <xdr:cNvPr id="713" name="Picture 712">
          <a:extLst>
            <a:ext uri="{FF2B5EF4-FFF2-40B4-BE49-F238E27FC236}">
              <a16:creationId xmlns:a16="http://schemas.microsoft.com/office/drawing/2014/main" id="{00000000-0008-0000-0200-0000C9020000}"/>
            </a:ext>
          </a:extLst>
        </xdr:cNvPr>
        <xdr:cNvPicPr>
          <a:picLocks noChangeAspect="1"/>
        </xdr:cNvPicPr>
      </xdr:nvPicPr>
      <xdr:blipFill>
        <a:blip xmlns:r="http://schemas.openxmlformats.org/officeDocument/2006/relationships" r:embed="rId1"/>
        <a:stretch>
          <a:fillRect/>
        </a:stretch>
      </xdr:blipFill>
      <xdr:spPr>
        <a:xfrm>
          <a:off x="3565490" y="1455715"/>
          <a:ext cx="393561" cy="370744"/>
        </a:xfrm>
        <a:prstGeom prst="rect">
          <a:avLst/>
        </a:prstGeom>
      </xdr:spPr>
    </xdr:pic>
    <xdr:clientData/>
  </xdr:oneCellAnchor>
  <xdr:oneCellAnchor>
    <xdr:from>
      <xdr:col>3</xdr:col>
      <xdr:colOff>125603</xdr:colOff>
      <xdr:row>7</xdr:row>
      <xdr:rowOff>182086</xdr:rowOff>
    </xdr:from>
    <xdr:ext cx="393561" cy="370744"/>
    <xdr:pic>
      <xdr:nvPicPr>
        <xdr:cNvPr id="714" name="Picture 713">
          <a:extLst>
            <a:ext uri="{FF2B5EF4-FFF2-40B4-BE49-F238E27FC236}">
              <a16:creationId xmlns:a16="http://schemas.microsoft.com/office/drawing/2014/main" id="{00000000-0008-0000-0200-0000CA020000}"/>
            </a:ext>
          </a:extLst>
        </xdr:cNvPr>
        <xdr:cNvPicPr>
          <a:picLocks noChangeAspect="1"/>
        </xdr:cNvPicPr>
      </xdr:nvPicPr>
      <xdr:blipFill>
        <a:blip xmlns:r="http://schemas.openxmlformats.org/officeDocument/2006/relationships" r:embed="rId1"/>
        <a:stretch>
          <a:fillRect/>
        </a:stretch>
      </xdr:blipFill>
      <xdr:spPr>
        <a:xfrm>
          <a:off x="1954403" y="1488372"/>
          <a:ext cx="393561" cy="370744"/>
        </a:xfrm>
        <a:prstGeom prst="rect">
          <a:avLst/>
        </a:prstGeom>
      </xdr:spPr>
    </xdr:pic>
    <xdr:clientData/>
  </xdr:oneCellAnchor>
  <xdr:oneCellAnchor>
    <xdr:from>
      <xdr:col>8</xdr:col>
      <xdr:colOff>11722</xdr:colOff>
      <xdr:row>12</xdr:row>
      <xdr:rowOff>18802</xdr:rowOff>
    </xdr:from>
    <xdr:ext cx="393561" cy="370744"/>
    <xdr:pic>
      <xdr:nvPicPr>
        <xdr:cNvPr id="720" name="Picture 719">
          <a:extLst>
            <a:ext uri="{FF2B5EF4-FFF2-40B4-BE49-F238E27FC236}">
              <a16:creationId xmlns:a16="http://schemas.microsoft.com/office/drawing/2014/main" id="{00000000-0008-0000-0200-0000D0020000}"/>
            </a:ext>
          </a:extLst>
        </xdr:cNvPr>
        <xdr:cNvPicPr>
          <a:picLocks noChangeAspect="1"/>
        </xdr:cNvPicPr>
      </xdr:nvPicPr>
      <xdr:blipFill>
        <a:blip xmlns:r="http://schemas.openxmlformats.org/officeDocument/2006/relationships" r:embed="rId1"/>
        <a:stretch>
          <a:fillRect/>
        </a:stretch>
      </xdr:blipFill>
      <xdr:spPr>
        <a:xfrm>
          <a:off x="2820236" y="2250373"/>
          <a:ext cx="393561" cy="370744"/>
        </a:xfrm>
        <a:prstGeom prst="rect">
          <a:avLst/>
        </a:prstGeom>
      </xdr:spPr>
    </xdr:pic>
    <xdr:clientData/>
  </xdr:oneCellAnchor>
  <xdr:oneCellAnchor>
    <xdr:from>
      <xdr:col>10</xdr:col>
      <xdr:colOff>50240</xdr:colOff>
      <xdr:row>13</xdr:row>
      <xdr:rowOff>154453</xdr:rowOff>
    </xdr:from>
    <xdr:ext cx="393561" cy="370744"/>
    <xdr:pic>
      <xdr:nvPicPr>
        <xdr:cNvPr id="721" name="Picture 720">
          <a:extLst>
            <a:ext uri="{FF2B5EF4-FFF2-40B4-BE49-F238E27FC236}">
              <a16:creationId xmlns:a16="http://schemas.microsoft.com/office/drawing/2014/main" id="{00000000-0008-0000-0200-0000D1020000}"/>
            </a:ext>
          </a:extLst>
        </xdr:cNvPr>
        <xdr:cNvPicPr>
          <a:picLocks noChangeAspect="1"/>
        </xdr:cNvPicPr>
      </xdr:nvPicPr>
      <xdr:blipFill>
        <a:blip xmlns:r="http://schemas.openxmlformats.org/officeDocument/2006/relationships" r:embed="rId1"/>
        <a:stretch>
          <a:fillRect/>
        </a:stretch>
      </xdr:blipFill>
      <xdr:spPr>
        <a:xfrm>
          <a:off x="3250640" y="2571082"/>
          <a:ext cx="393561" cy="370744"/>
        </a:xfrm>
        <a:prstGeom prst="rect">
          <a:avLst/>
        </a:prstGeom>
      </xdr:spPr>
    </xdr:pic>
    <xdr:clientData/>
  </xdr:oneCellAnchor>
  <xdr:oneCellAnchor>
    <xdr:from>
      <xdr:col>13</xdr:col>
      <xdr:colOff>105506</xdr:colOff>
      <xdr:row>18</xdr:row>
      <xdr:rowOff>181249</xdr:rowOff>
    </xdr:from>
    <xdr:ext cx="393561" cy="370744"/>
    <xdr:pic>
      <xdr:nvPicPr>
        <xdr:cNvPr id="722" name="Picture 721">
          <a:extLst>
            <a:ext uri="{FF2B5EF4-FFF2-40B4-BE49-F238E27FC236}">
              <a16:creationId xmlns:a16="http://schemas.microsoft.com/office/drawing/2014/main" id="{00000000-0008-0000-0200-0000D2020000}"/>
            </a:ext>
          </a:extLst>
        </xdr:cNvPr>
        <xdr:cNvPicPr>
          <a:picLocks noChangeAspect="1"/>
        </xdr:cNvPicPr>
      </xdr:nvPicPr>
      <xdr:blipFill>
        <a:blip xmlns:r="http://schemas.openxmlformats.org/officeDocument/2006/relationships" r:embed="rId1"/>
        <a:stretch>
          <a:fillRect/>
        </a:stretch>
      </xdr:blipFill>
      <xdr:spPr>
        <a:xfrm>
          <a:off x="3893735" y="3523163"/>
          <a:ext cx="393561" cy="370744"/>
        </a:xfrm>
        <a:prstGeom prst="rect">
          <a:avLst/>
        </a:prstGeom>
      </xdr:spPr>
    </xdr:pic>
    <xdr:clientData/>
  </xdr:oneCellAnchor>
  <xdr:oneCellAnchor>
    <xdr:from>
      <xdr:col>6</xdr:col>
      <xdr:colOff>106343</xdr:colOff>
      <xdr:row>19</xdr:row>
      <xdr:rowOff>2053</xdr:rowOff>
    </xdr:from>
    <xdr:ext cx="393561" cy="370744"/>
    <xdr:pic>
      <xdr:nvPicPr>
        <xdr:cNvPr id="723" name="Picture 722">
          <a:extLst>
            <a:ext uri="{FF2B5EF4-FFF2-40B4-BE49-F238E27FC236}">
              <a16:creationId xmlns:a16="http://schemas.microsoft.com/office/drawing/2014/main" id="{00000000-0008-0000-0200-0000D3020000}"/>
            </a:ext>
          </a:extLst>
        </xdr:cNvPr>
        <xdr:cNvPicPr>
          <a:picLocks noChangeAspect="1"/>
        </xdr:cNvPicPr>
      </xdr:nvPicPr>
      <xdr:blipFill>
        <a:blip xmlns:r="http://schemas.openxmlformats.org/officeDocument/2006/relationships" r:embed="rId1"/>
        <a:stretch>
          <a:fillRect/>
        </a:stretch>
      </xdr:blipFill>
      <xdr:spPr>
        <a:xfrm>
          <a:off x="2522972" y="3529024"/>
          <a:ext cx="393561" cy="370744"/>
        </a:xfrm>
        <a:prstGeom prst="rect">
          <a:avLst/>
        </a:prstGeom>
      </xdr:spPr>
    </xdr:pic>
    <xdr:clientData/>
  </xdr:oneCellAnchor>
  <xdr:oneCellAnchor>
    <xdr:from>
      <xdr:col>5</xdr:col>
      <xdr:colOff>144861</xdr:colOff>
      <xdr:row>12</xdr:row>
      <xdr:rowOff>78254</xdr:rowOff>
    </xdr:from>
    <xdr:ext cx="393561" cy="370744"/>
    <xdr:pic>
      <xdr:nvPicPr>
        <xdr:cNvPr id="724" name="Picture 723">
          <a:extLst>
            <a:ext uri="{FF2B5EF4-FFF2-40B4-BE49-F238E27FC236}">
              <a16:creationId xmlns:a16="http://schemas.microsoft.com/office/drawing/2014/main" id="{00000000-0008-0000-0200-0000D4020000}"/>
            </a:ext>
          </a:extLst>
        </xdr:cNvPr>
        <xdr:cNvPicPr>
          <a:picLocks noChangeAspect="1"/>
        </xdr:cNvPicPr>
      </xdr:nvPicPr>
      <xdr:blipFill>
        <a:blip xmlns:r="http://schemas.openxmlformats.org/officeDocument/2006/relationships" r:embed="rId1"/>
        <a:stretch>
          <a:fillRect/>
        </a:stretch>
      </xdr:blipFill>
      <xdr:spPr>
        <a:xfrm>
          <a:off x="2365547" y="2309825"/>
          <a:ext cx="393561" cy="370744"/>
        </a:xfrm>
        <a:prstGeom prst="rect">
          <a:avLst/>
        </a:prstGeom>
      </xdr:spPr>
    </xdr:pic>
    <xdr:clientData/>
  </xdr:oneCellAnchor>
  <xdr:oneCellAnchor>
    <xdr:from>
      <xdr:col>18</xdr:col>
      <xdr:colOff>185894</xdr:colOff>
      <xdr:row>7</xdr:row>
      <xdr:rowOff>146081</xdr:rowOff>
    </xdr:from>
    <xdr:ext cx="393561" cy="370744"/>
    <xdr:pic>
      <xdr:nvPicPr>
        <xdr:cNvPr id="725" name="Picture 724">
          <a:extLst>
            <a:ext uri="{FF2B5EF4-FFF2-40B4-BE49-F238E27FC236}">
              <a16:creationId xmlns:a16="http://schemas.microsoft.com/office/drawing/2014/main" id="{00000000-0008-0000-0200-0000D5020000}"/>
            </a:ext>
          </a:extLst>
        </xdr:cNvPr>
        <xdr:cNvPicPr>
          <a:picLocks noChangeAspect="1"/>
        </xdr:cNvPicPr>
      </xdr:nvPicPr>
      <xdr:blipFill>
        <a:blip xmlns:r="http://schemas.openxmlformats.org/officeDocument/2006/relationships" r:embed="rId1"/>
        <a:stretch>
          <a:fillRect/>
        </a:stretch>
      </xdr:blipFill>
      <xdr:spPr>
        <a:xfrm>
          <a:off x="4953837" y="1452367"/>
          <a:ext cx="393561" cy="370744"/>
        </a:xfrm>
        <a:prstGeom prst="rect">
          <a:avLst/>
        </a:prstGeom>
      </xdr:spPr>
    </xdr:pic>
    <xdr:clientData/>
  </xdr:oneCellAnchor>
  <xdr:oneCellAnchor>
    <xdr:from>
      <xdr:col>18</xdr:col>
      <xdr:colOff>61964</xdr:colOff>
      <xdr:row>5</xdr:row>
      <xdr:rowOff>113425</xdr:rowOff>
    </xdr:from>
    <xdr:ext cx="393561" cy="370744"/>
    <xdr:pic>
      <xdr:nvPicPr>
        <xdr:cNvPr id="726" name="Picture 725">
          <a:extLst>
            <a:ext uri="{FF2B5EF4-FFF2-40B4-BE49-F238E27FC236}">
              <a16:creationId xmlns:a16="http://schemas.microsoft.com/office/drawing/2014/main" id="{00000000-0008-0000-0200-0000D6020000}"/>
            </a:ext>
          </a:extLst>
        </xdr:cNvPr>
        <xdr:cNvPicPr>
          <a:picLocks noChangeAspect="1"/>
        </xdr:cNvPicPr>
      </xdr:nvPicPr>
      <xdr:blipFill>
        <a:blip xmlns:r="http://schemas.openxmlformats.org/officeDocument/2006/relationships" r:embed="rId1"/>
        <a:stretch>
          <a:fillRect/>
        </a:stretch>
      </xdr:blipFill>
      <xdr:spPr>
        <a:xfrm>
          <a:off x="4829907" y="1049596"/>
          <a:ext cx="393561" cy="370744"/>
        </a:xfrm>
        <a:prstGeom prst="rect">
          <a:avLst/>
        </a:prstGeom>
      </xdr:spPr>
    </xdr:pic>
    <xdr:clientData/>
  </xdr:oneCellAnchor>
  <xdr:oneCellAnchor>
    <xdr:from>
      <xdr:col>14</xdr:col>
      <xdr:colOff>89598</xdr:colOff>
      <xdr:row>7</xdr:row>
      <xdr:rowOff>156967</xdr:rowOff>
    </xdr:from>
    <xdr:ext cx="393561" cy="370744"/>
    <xdr:pic>
      <xdr:nvPicPr>
        <xdr:cNvPr id="727" name="Picture 726">
          <a:extLst>
            <a:ext uri="{FF2B5EF4-FFF2-40B4-BE49-F238E27FC236}">
              <a16:creationId xmlns:a16="http://schemas.microsoft.com/office/drawing/2014/main" id="{00000000-0008-0000-0200-0000D7020000}"/>
            </a:ext>
          </a:extLst>
        </xdr:cNvPr>
        <xdr:cNvPicPr>
          <a:picLocks noChangeAspect="1"/>
        </xdr:cNvPicPr>
      </xdr:nvPicPr>
      <xdr:blipFill>
        <a:blip xmlns:r="http://schemas.openxmlformats.org/officeDocument/2006/relationships" r:embed="rId1"/>
        <a:stretch>
          <a:fillRect/>
        </a:stretch>
      </xdr:blipFill>
      <xdr:spPr>
        <a:xfrm>
          <a:off x="4073769" y="1463253"/>
          <a:ext cx="393561" cy="370744"/>
        </a:xfrm>
        <a:prstGeom prst="rect">
          <a:avLst/>
        </a:prstGeom>
      </xdr:spPr>
    </xdr:pic>
    <xdr:clientData/>
  </xdr:oneCellAnchor>
  <xdr:oneCellAnchor>
    <xdr:from>
      <xdr:col>14</xdr:col>
      <xdr:colOff>133140</xdr:colOff>
      <xdr:row>16</xdr:row>
      <xdr:rowOff>178739</xdr:rowOff>
    </xdr:from>
    <xdr:ext cx="393561" cy="370744"/>
    <xdr:pic>
      <xdr:nvPicPr>
        <xdr:cNvPr id="728" name="Picture 727">
          <a:extLst>
            <a:ext uri="{FF2B5EF4-FFF2-40B4-BE49-F238E27FC236}">
              <a16:creationId xmlns:a16="http://schemas.microsoft.com/office/drawing/2014/main" id="{00000000-0008-0000-0200-0000D8020000}"/>
            </a:ext>
          </a:extLst>
        </xdr:cNvPr>
        <xdr:cNvPicPr>
          <a:picLocks noChangeAspect="1"/>
        </xdr:cNvPicPr>
      </xdr:nvPicPr>
      <xdr:blipFill>
        <a:blip xmlns:r="http://schemas.openxmlformats.org/officeDocument/2006/relationships" r:embed="rId1"/>
        <a:stretch>
          <a:fillRect/>
        </a:stretch>
      </xdr:blipFill>
      <xdr:spPr>
        <a:xfrm>
          <a:off x="4117311" y="3150539"/>
          <a:ext cx="393561" cy="370744"/>
        </a:xfrm>
        <a:prstGeom prst="rect">
          <a:avLst/>
        </a:prstGeom>
      </xdr:spPr>
    </xdr:pic>
    <xdr:clientData/>
  </xdr:oneCellAnchor>
  <xdr:oneCellAnchor>
    <xdr:from>
      <xdr:col>12</xdr:col>
      <xdr:colOff>95458</xdr:colOff>
      <xdr:row>15</xdr:row>
      <xdr:rowOff>167852</xdr:rowOff>
    </xdr:from>
    <xdr:ext cx="393561" cy="370744"/>
    <xdr:pic>
      <xdr:nvPicPr>
        <xdr:cNvPr id="729" name="Picture 728">
          <a:extLst>
            <a:ext uri="{FF2B5EF4-FFF2-40B4-BE49-F238E27FC236}">
              <a16:creationId xmlns:a16="http://schemas.microsoft.com/office/drawing/2014/main" id="{00000000-0008-0000-0200-0000D9020000}"/>
            </a:ext>
          </a:extLst>
        </xdr:cNvPr>
        <xdr:cNvPicPr>
          <a:picLocks noChangeAspect="1"/>
        </xdr:cNvPicPr>
      </xdr:nvPicPr>
      <xdr:blipFill>
        <a:blip xmlns:r="http://schemas.openxmlformats.org/officeDocument/2006/relationships" r:embed="rId1"/>
        <a:stretch>
          <a:fillRect/>
        </a:stretch>
      </xdr:blipFill>
      <xdr:spPr>
        <a:xfrm>
          <a:off x="3687744" y="2954595"/>
          <a:ext cx="393561" cy="370744"/>
        </a:xfrm>
        <a:prstGeom prst="rect">
          <a:avLst/>
        </a:prstGeom>
      </xdr:spPr>
    </xdr:pic>
    <xdr:clientData/>
  </xdr:oneCellAnchor>
  <xdr:oneCellAnchor>
    <xdr:from>
      <xdr:col>3</xdr:col>
      <xdr:colOff>14234</xdr:colOff>
      <xdr:row>10</xdr:row>
      <xdr:rowOff>20478</xdr:rowOff>
    </xdr:from>
    <xdr:ext cx="393561" cy="370744"/>
    <xdr:pic>
      <xdr:nvPicPr>
        <xdr:cNvPr id="730" name="Picture 729">
          <a:extLst>
            <a:ext uri="{FF2B5EF4-FFF2-40B4-BE49-F238E27FC236}">
              <a16:creationId xmlns:a16="http://schemas.microsoft.com/office/drawing/2014/main" id="{00000000-0008-0000-0200-0000DA020000}"/>
            </a:ext>
          </a:extLst>
        </xdr:cNvPr>
        <xdr:cNvPicPr>
          <a:picLocks noChangeAspect="1"/>
        </xdr:cNvPicPr>
      </xdr:nvPicPr>
      <xdr:blipFill>
        <a:blip xmlns:r="http://schemas.openxmlformats.org/officeDocument/2006/relationships" r:embed="rId1"/>
        <a:stretch>
          <a:fillRect/>
        </a:stretch>
      </xdr:blipFill>
      <xdr:spPr>
        <a:xfrm>
          <a:off x="1843034" y="1881935"/>
          <a:ext cx="393561" cy="370744"/>
        </a:xfrm>
        <a:prstGeom prst="rect">
          <a:avLst/>
        </a:prstGeom>
      </xdr:spPr>
    </xdr:pic>
    <xdr:clientData/>
  </xdr:oneCellAnchor>
  <xdr:oneCellAnchor>
    <xdr:from>
      <xdr:col>7</xdr:col>
      <xdr:colOff>145700</xdr:colOff>
      <xdr:row>16</xdr:row>
      <xdr:rowOff>123473</xdr:rowOff>
    </xdr:from>
    <xdr:ext cx="393561" cy="370744"/>
    <xdr:pic>
      <xdr:nvPicPr>
        <xdr:cNvPr id="731" name="Picture 730">
          <a:extLst>
            <a:ext uri="{FF2B5EF4-FFF2-40B4-BE49-F238E27FC236}">
              <a16:creationId xmlns:a16="http://schemas.microsoft.com/office/drawing/2014/main" id="{00000000-0008-0000-0200-0000DB020000}"/>
            </a:ext>
          </a:extLst>
        </xdr:cNvPr>
        <xdr:cNvPicPr>
          <a:picLocks noChangeAspect="1"/>
        </xdr:cNvPicPr>
      </xdr:nvPicPr>
      <xdr:blipFill>
        <a:blip xmlns:r="http://schemas.openxmlformats.org/officeDocument/2006/relationships" r:embed="rId1"/>
        <a:stretch>
          <a:fillRect/>
        </a:stretch>
      </xdr:blipFill>
      <xdr:spPr>
        <a:xfrm>
          <a:off x="2758271" y="3095273"/>
          <a:ext cx="393561" cy="370744"/>
        </a:xfrm>
        <a:prstGeom prst="rect">
          <a:avLst/>
        </a:prstGeom>
      </xdr:spPr>
    </xdr:pic>
    <xdr:clientData/>
  </xdr:oneCellAnchor>
  <xdr:oneCellAnchor>
    <xdr:from>
      <xdr:col>8</xdr:col>
      <xdr:colOff>168309</xdr:colOff>
      <xdr:row>18</xdr:row>
      <xdr:rowOff>183762</xdr:rowOff>
    </xdr:from>
    <xdr:ext cx="393561" cy="370744"/>
    <xdr:pic>
      <xdr:nvPicPr>
        <xdr:cNvPr id="732" name="Picture 731">
          <a:extLst>
            <a:ext uri="{FF2B5EF4-FFF2-40B4-BE49-F238E27FC236}">
              <a16:creationId xmlns:a16="http://schemas.microsoft.com/office/drawing/2014/main" id="{00000000-0008-0000-0200-0000DC020000}"/>
            </a:ext>
          </a:extLst>
        </xdr:cNvPr>
        <xdr:cNvPicPr>
          <a:picLocks noChangeAspect="1"/>
        </xdr:cNvPicPr>
      </xdr:nvPicPr>
      <xdr:blipFill>
        <a:blip xmlns:r="http://schemas.openxmlformats.org/officeDocument/2006/relationships" r:embed="rId1"/>
        <a:stretch>
          <a:fillRect/>
        </a:stretch>
      </xdr:blipFill>
      <xdr:spPr>
        <a:xfrm>
          <a:off x="2976823" y="3525676"/>
          <a:ext cx="393561" cy="370744"/>
        </a:xfrm>
        <a:prstGeom prst="rect">
          <a:avLst/>
        </a:prstGeom>
      </xdr:spPr>
    </xdr:pic>
    <xdr:clientData/>
  </xdr:oneCellAnchor>
  <xdr:oneCellAnchor>
    <xdr:from>
      <xdr:col>3</xdr:col>
      <xdr:colOff>10884</xdr:colOff>
      <xdr:row>14</xdr:row>
      <xdr:rowOff>129333</xdr:rowOff>
    </xdr:from>
    <xdr:ext cx="393561" cy="370744"/>
    <xdr:pic>
      <xdr:nvPicPr>
        <xdr:cNvPr id="733" name="Picture 732">
          <a:extLst>
            <a:ext uri="{FF2B5EF4-FFF2-40B4-BE49-F238E27FC236}">
              <a16:creationId xmlns:a16="http://schemas.microsoft.com/office/drawing/2014/main" id="{00000000-0008-0000-0200-0000DD020000}"/>
            </a:ext>
          </a:extLst>
        </xdr:cNvPr>
        <xdr:cNvPicPr>
          <a:picLocks noChangeAspect="1"/>
        </xdr:cNvPicPr>
      </xdr:nvPicPr>
      <xdr:blipFill>
        <a:blip xmlns:r="http://schemas.openxmlformats.org/officeDocument/2006/relationships" r:embed="rId1"/>
        <a:stretch>
          <a:fillRect/>
        </a:stretch>
      </xdr:blipFill>
      <xdr:spPr>
        <a:xfrm>
          <a:off x="1839684" y="2731019"/>
          <a:ext cx="393561" cy="370744"/>
        </a:xfrm>
        <a:prstGeom prst="rect">
          <a:avLst/>
        </a:prstGeom>
      </xdr:spPr>
    </xdr:pic>
    <xdr:clientData/>
  </xdr:oneCellAnchor>
  <xdr:oneCellAnchor>
    <xdr:from>
      <xdr:col>3</xdr:col>
      <xdr:colOff>44379</xdr:colOff>
      <xdr:row>5</xdr:row>
      <xdr:rowOff>97095</xdr:rowOff>
    </xdr:from>
    <xdr:ext cx="393561" cy="370744"/>
    <xdr:pic>
      <xdr:nvPicPr>
        <xdr:cNvPr id="734" name="Picture 733">
          <a:extLst>
            <a:ext uri="{FF2B5EF4-FFF2-40B4-BE49-F238E27FC236}">
              <a16:creationId xmlns:a16="http://schemas.microsoft.com/office/drawing/2014/main" id="{00000000-0008-0000-0200-0000DE020000}"/>
            </a:ext>
          </a:extLst>
        </xdr:cNvPr>
        <xdr:cNvPicPr>
          <a:picLocks noChangeAspect="1"/>
        </xdr:cNvPicPr>
      </xdr:nvPicPr>
      <xdr:blipFill>
        <a:blip xmlns:r="http://schemas.openxmlformats.org/officeDocument/2006/relationships" r:embed="rId1"/>
        <a:stretch>
          <a:fillRect/>
        </a:stretch>
      </xdr:blipFill>
      <xdr:spPr>
        <a:xfrm>
          <a:off x="1873179" y="1033266"/>
          <a:ext cx="393561" cy="370744"/>
        </a:xfrm>
        <a:prstGeom prst="rect">
          <a:avLst/>
        </a:prstGeom>
      </xdr:spPr>
    </xdr:pic>
    <xdr:clientData/>
  </xdr:oneCellAnchor>
  <xdr:oneCellAnchor>
    <xdr:from>
      <xdr:col>13</xdr:col>
      <xdr:colOff>138164</xdr:colOff>
      <xdr:row>5</xdr:row>
      <xdr:rowOff>107981</xdr:rowOff>
    </xdr:from>
    <xdr:ext cx="393561" cy="370744"/>
    <xdr:pic>
      <xdr:nvPicPr>
        <xdr:cNvPr id="735" name="Picture 734">
          <a:extLst>
            <a:ext uri="{FF2B5EF4-FFF2-40B4-BE49-F238E27FC236}">
              <a16:creationId xmlns:a16="http://schemas.microsoft.com/office/drawing/2014/main" id="{00000000-0008-0000-0200-0000DF020000}"/>
            </a:ext>
          </a:extLst>
        </xdr:cNvPr>
        <xdr:cNvPicPr>
          <a:picLocks noChangeAspect="1"/>
        </xdr:cNvPicPr>
      </xdr:nvPicPr>
      <xdr:blipFill>
        <a:blip xmlns:r="http://schemas.openxmlformats.org/officeDocument/2006/relationships" r:embed="rId1"/>
        <a:stretch>
          <a:fillRect/>
        </a:stretch>
      </xdr:blipFill>
      <xdr:spPr>
        <a:xfrm>
          <a:off x="3926393" y="1044152"/>
          <a:ext cx="393561" cy="370744"/>
        </a:xfrm>
        <a:prstGeom prst="rect">
          <a:avLst/>
        </a:prstGeom>
      </xdr:spPr>
    </xdr:pic>
    <xdr:clientData/>
  </xdr:oneCellAnchor>
  <xdr:oneCellAnchor>
    <xdr:from>
      <xdr:col>16</xdr:col>
      <xdr:colOff>100483</xdr:colOff>
      <xdr:row>10</xdr:row>
      <xdr:rowOff>86209</xdr:rowOff>
    </xdr:from>
    <xdr:ext cx="393561" cy="370744"/>
    <xdr:pic>
      <xdr:nvPicPr>
        <xdr:cNvPr id="736" name="Picture 735">
          <a:extLst>
            <a:ext uri="{FF2B5EF4-FFF2-40B4-BE49-F238E27FC236}">
              <a16:creationId xmlns:a16="http://schemas.microsoft.com/office/drawing/2014/main" id="{00000000-0008-0000-0200-0000E0020000}"/>
            </a:ext>
          </a:extLst>
        </xdr:cNvPr>
        <xdr:cNvPicPr>
          <a:picLocks noChangeAspect="1"/>
        </xdr:cNvPicPr>
      </xdr:nvPicPr>
      <xdr:blipFill>
        <a:blip xmlns:r="http://schemas.openxmlformats.org/officeDocument/2006/relationships" r:embed="rId1"/>
        <a:stretch>
          <a:fillRect/>
        </a:stretch>
      </xdr:blipFill>
      <xdr:spPr>
        <a:xfrm>
          <a:off x="4476540" y="1947666"/>
          <a:ext cx="393561" cy="370744"/>
        </a:xfrm>
        <a:prstGeom prst="rect">
          <a:avLst/>
        </a:prstGeom>
      </xdr:spPr>
    </xdr:pic>
    <xdr:clientData/>
  </xdr:oneCellAnchor>
  <xdr:oneCellAnchor>
    <xdr:from>
      <xdr:col>14</xdr:col>
      <xdr:colOff>154911</xdr:colOff>
      <xdr:row>12</xdr:row>
      <xdr:rowOff>97095</xdr:rowOff>
    </xdr:from>
    <xdr:ext cx="393561" cy="370744"/>
    <xdr:pic>
      <xdr:nvPicPr>
        <xdr:cNvPr id="737" name="Picture 736">
          <a:extLst>
            <a:ext uri="{FF2B5EF4-FFF2-40B4-BE49-F238E27FC236}">
              <a16:creationId xmlns:a16="http://schemas.microsoft.com/office/drawing/2014/main" id="{00000000-0008-0000-0200-0000E1020000}"/>
            </a:ext>
          </a:extLst>
        </xdr:cNvPr>
        <xdr:cNvPicPr>
          <a:picLocks noChangeAspect="1"/>
        </xdr:cNvPicPr>
      </xdr:nvPicPr>
      <xdr:blipFill>
        <a:blip xmlns:r="http://schemas.openxmlformats.org/officeDocument/2006/relationships" r:embed="rId1"/>
        <a:stretch>
          <a:fillRect/>
        </a:stretch>
      </xdr:blipFill>
      <xdr:spPr>
        <a:xfrm>
          <a:off x="4139082" y="2328666"/>
          <a:ext cx="393561" cy="370744"/>
        </a:xfrm>
        <a:prstGeom prst="rect">
          <a:avLst/>
        </a:prstGeom>
      </xdr:spPr>
    </xdr:pic>
    <xdr:clientData/>
  </xdr:oneCellAnchor>
  <xdr:oneCellAnchor>
    <xdr:from>
      <xdr:col>13</xdr:col>
      <xdr:colOff>30144</xdr:colOff>
      <xdr:row>9</xdr:row>
      <xdr:rowOff>173295</xdr:rowOff>
    </xdr:from>
    <xdr:ext cx="393561" cy="370744"/>
    <xdr:pic>
      <xdr:nvPicPr>
        <xdr:cNvPr id="738" name="Picture 737">
          <a:extLst>
            <a:ext uri="{FF2B5EF4-FFF2-40B4-BE49-F238E27FC236}">
              <a16:creationId xmlns:a16="http://schemas.microsoft.com/office/drawing/2014/main" id="{00000000-0008-0000-0200-0000E2020000}"/>
            </a:ext>
          </a:extLst>
        </xdr:cNvPr>
        <xdr:cNvPicPr>
          <a:picLocks noChangeAspect="1"/>
        </xdr:cNvPicPr>
      </xdr:nvPicPr>
      <xdr:blipFill>
        <a:blip xmlns:r="http://schemas.openxmlformats.org/officeDocument/2006/relationships" r:embed="rId1"/>
        <a:stretch>
          <a:fillRect/>
        </a:stretch>
      </xdr:blipFill>
      <xdr:spPr>
        <a:xfrm>
          <a:off x="3818373" y="1849695"/>
          <a:ext cx="393561" cy="370744"/>
        </a:xfrm>
        <a:prstGeom prst="rect">
          <a:avLst/>
        </a:prstGeom>
      </xdr:spPr>
    </xdr:pic>
    <xdr:clientData/>
  </xdr:oneCellAnchor>
  <xdr:oneCellAnchor>
    <xdr:from>
      <xdr:col>3</xdr:col>
      <xdr:colOff>46891</xdr:colOff>
      <xdr:row>12</xdr:row>
      <xdr:rowOff>69462</xdr:rowOff>
    </xdr:from>
    <xdr:ext cx="393561" cy="370744"/>
    <xdr:pic>
      <xdr:nvPicPr>
        <xdr:cNvPr id="739" name="Picture 738">
          <a:extLst>
            <a:ext uri="{FF2B5EF4-FFF2-40B4-BE49-F238E27FC236}">
              <a16:creationId xmlns:a16="http://schemas.microsoft.com/office/drawing/2014/main" id="{00000000-0008-0000-0200-0000E3020000}"/>
            </a:ext>
          </a:extLst>
        </xdr:cNvPr>
        <xdr:cNvPicPr>
          <a:picLocks noChangeAspect="1"/>
        </xdr:cNvPicPr>
      </xdr:nvPicPr>
      <xdr:blipFill>
        <a:blip xmlns:r="http://schemas.openxmlformats.org/officeDocument/2006/relationships" r:embed="rId1"/>
        <a:stretch>
          <a:fillRect/>
        </a:stretch>
      </xdr:blipFill>
      <xdr:spPr>
        <a:xfrm>
          <a:off x="1875691" y="2301033"/>
          <a:ext cx="393561" cy="370744"/>
        </a:xfrm>
        <a:prstGeom prst="rect">
          <a:avLst/>
        </a:prstGeom>
      </xdr:spPr>
    </xdr:pic>
    <xdr:clientData/>
  </xdr:oneCellAnchor>
  <xdr:oneCellAnchor>
    <xdr:from>
      <xdr:col>11</xdr:col>
      <xdr:colOff>36843</xdr:colOff>
      <xdr:row>18</xdr:row>
      <xdr:rowOff>52715</xdr:rowOff>
    </xdr:from>
    <xdr:ext cx="393561" cy="370744"/>
    <xdr:pic>
      <xdr:nvPicPr>
        <xdr:cNvPr id="740" name="Picture 739">
          <a:extLst>
            <a:ext uri="{FF2B5EF4-FFF2-40B4-BE49-F238E27FC236}">
              <a16:creationId xmlns:a16="http://schemas.microsoft.com/office/drawing/2014/main" id="{00000000-0008-0000-0200-0000E4020000}"/>
            </a:ext>
          </a:extLst>
        </xdr:cNvPr>
        <xdr:cNvPicPr>
          <a:picLocks noChangeAspect="1"/>
        </xdr:cNvPicPr>
      </xdr:nvPicPr>
      <xdr:blipFill>
        <a:blip xmlns:r="http://schemas.openxmlformats.org/officeDocument/2006/relationships" r:embed="rId1"/>
        <a:stretch>
          <a:fillRect/>
        </a:stretch>
      </xdr:blipFill>
      <xdr:spPr>
        <a:xfrm>
          <a:off x="3433186" y="3394629"/>
          <a:ext cx="393561" cy="370744"/>
        </a:xfrm>
        <a:prstGeom prst="rect">
          <a:avLst/>
        </a:prstGeom>
      </xdr:spPr>
    </xdr:pic>
    <xdr:clientData/>
  </xdr:oneCellAnchor>
  <xdr:oneCellAnchor>
    <xdr:from>
      <xdr:col>7</xdr:col>
      <xdr:colOff>135652</xdr:colOff>
      <xdr:row>14</xdr:row>
      <xdr:rowOff>80346</xdr:rowOff>
    </xdr:from>
    <xdr:ext cx="393561" cy="370744"/>
    <xdr:pic>
      <xdr:nvPicPr>
        <xdr:cNvPr id="741" name="Picture 740">
          <a:extLst>
            <a:ext uri="{FF2B5EF4-FFF2-40B4-BE49-F238E27FC236}">
              <a16:creationId xmlns:a16="http://schemas.microsoft.com/office/drawing/2014/main" id="{00000000-0008-0000-0200-0000E5020000}"/>
            </a:ext>
          </a:extLst>
        </xdr:cNvPr>
        <xdr:cNvPicPr>
          <a:picLocks noChangeAspect="1"/>
        </xdr:cNvPicPr>
      </xdr:nvPicPr>
      <xdr:blipFill>
        <a:blip xmlns:r="http://schemas.openxmlformats.org/officeDocument/2006/relationships" r:embed="rId1"/>
        <a:stretch>
          <a:fillRect/>
        </a:stretch>
      </xdr:blipFill>
      <xdr:spPr>
        <a:xfrm>
          <a:off x="2748223" y="2682032"/>
          <a:ext cx="393561" cy="370744"/>
        </a:xfrm>
        <a:prstGeom prst="rect">
          <a:avLst/>
        </a:prstGeom>
      </xdr:spPr>
    </xdr:pic>
    <xdr:clientData/>
  </xdr:oneCellAnchor>
  <xdr:oneCellAnchor>
    <xdr:from>
      <xdr:col>3</xdr:col>
      <xdr:colOff>32655</xdr:colOff>
      <xdr:row>16</xdr:row>
      <xdr:rowOff>167433</xdr:rowOff>
    </xdr:from>
    <xdr:ext cx="393561" cy="370744"/>
    <xdr:pic>
      <xdr:nvPicPr>
        <xdr:cNvPr id="742" name="Picture 741">
          <a:extLst>
            <a:ext uri="{FF2B5EF4-FFF2-40B4-BE49-F238E27FC236}">
              <a16:creationId xmlns:a16="http://schemas.microsoft.com/office/drawing/2014/main" id="{00000000-0008-0000-0200-0000E6020000}"/>
            </a:ext>
          </a:extLst>
        </xdr:cNvPr>
        <xdr:cNvPicPr>
          <a:picLocks noChangeAspect="1"/>
        </xdr:cNvPicPr>
      </xdr:nvPicPr>
      <xdr:blipFill>
        <a:blip xmlns:r="http://schemas.openxmlformats.org/officeDocument/2006/relationships" r:embed="rId1"/>
        <a:stretch>
          <a:fillRect/>
        </a:stretch>
      </xdr:blipFill>
      <xdr:spPr>
        <a:xfrm>
          <a:off x="1861455" y="3139233"/>
          <a:ext cx="393561" cy="370744"/>
        </a:xfrm>
        <a:prstGeom prst="rect">
          <a:avLst/>
        </a:prstGeom>
      </xdr:spPr>
    </xdr:pic>
    <xdr:clientData/>
  </xdr:oneCellAnchor>
  <xdr:oneCellAnchor>
    <xdr:from>
      <xdr:col>10</xdr:col>
      <xdr:colOff>120579</xdr:colOff>
      <xdr:row>3</xdr:row>
      <xdr:rowOff>58996</xdr:rowOff>
    </xdr:from>
    <xdr:ext cx="393561" cy="370744"/>
    <xdr:pic>
      <xdr:nvPicPr>
        <xdr:cNvPr id="743" name="Picture 742">
          <a:extLst>
            <a:ext uri="{FF2B5EF4-FFF2-40B4-BE49-F238E27FC236}">
              <a16:creationId xmlns:a16="http://schemas.microsoft.com/office/drawing/2014/main" id="{00000000-0008-0000-0200-0000E7020000}"/>
            </a:ext>
          </a:extLst>
        </xdr:cNvPr>
        <xdr:cNvPicPr>
          <a:picLocks noChangeAspect="1"/>
        </xdr:cNvPicPr>
      </xdr:nvPicPr>
      <xdr:blipFill>
        <a:blip xmlns:r="http://schemas.openxmlformats.org/officeDocument/2006/relationships" r:embed="rId1"/>
        <a:stretch>
          <a:fillRect/>
        </a:stretch>
      </xdr:blipFill>
      <xdr:spPr>
        <a:xfrm>
          <a:off x="3320979" y="625053"/>
          <a:ext cx="393561" cy="370744"/>
        </a:xfrm>
        <a:prstGeom prst="rect">
          <a:avLst/>
        </a:prstGeom>
      </xdr:spPr>
    </xdr:pic>
    <xdr:clientData/>
  </xdr:oneCellAnchor>
  <xdr:oneCellAnchor>
    <xdr:from>
      <xdr:col>8</xdr:col>
      <xdr:colOff>138164</xdr:colOff>
      <xdr:row>5</xdr:row>
      <xdr:rowOff>113424</xdr:rowOff>
    </xdr:from>
    <xdr:ext cx="393561" cy="370744"/>
    <xdr:pic>
      <xdr:nvPicPr>
        <xdr:cNvPr id="744" name="Picture 743">
          <a:extLst>
            <a:ext uri="{FF2B5EF4-FFF2-40B4-BE49-F238E27FC236}">
              <a16:creationId xmlns:a16="http://schemas.microsoft.com/office/drawing/2014/main" id="{00000000-0008-0000-0200-0000E8020000}"/>
            </a:ext>
          </a:extLst>
        </xdr:cNvPr>
        <xdr:cNvPicPr>
          <a:picLocks noChangeAspect="1"/>
        </xdr:cNvPicPr>
      </xdr:nvPicPr>
      <xdr:blipFill>
        <a:blip xmlns:r="http://schemas.openxmlformats.org/officeDocument/2006/relationships" r:embed="rId1"/>
        <a:stretch>
          <a:fillRect/>
        </a:stretch>
      </xdr:blipFill>
      <xdr:spPr>
        <a:xfrm>
          <a:off x="2946678" y="1049595"/>
          <a:ext cx="393561" cy="370744"/>
        </a:xfrm>
        <a:prstGeom prst="rect">
          <a:avLst/>
        </a:prstGeom>
      </xdr:spPr>
    </xdr:pic>
    <xdr:clientData/>
  </xdr:oneCellAnchor>
  <xdr:oneCellAnchor>
    <xdr:from>
      <xdr:col>11</xdr:col>
      <xdr:colOff>56941</xdr:colOff>
      <xdr:row>5</xdr:row>
      <xdr:rowOff>80768</xdr:rowOff>
    </xdr:from>
    <xdr:ext cx="393561" cy="370744"/>
    <xdr:pic>
      <xdr:nvPicPr>
        <xdr:cNvPr id="745" name="Picture 744">
          <a:extLst>
            <a:ext uri="{FF2B5EF4-FFF2-40B4-BE49-F238E27FC236}">
              <a16:creationId xmlns:a16="http://schemas.microsoft.com/office/drawing/2014/main" id="{00000000-0008-0000-0200-0000E9020000}"/>
            </a:ext>
          </a:extLst>
        </xdr:cNvPr>
        <xdr:cNvPicPr>
          <a:picLocks noChangeAspect="1"/>
        </xdr:cNvPicPr>
      </xdr:nvPicPr>
      <xdr:blipFill>
        <a:blip xmlns:r="http://schemas.openxmlformats.org/officeDocument/2006/relationships" r:embed="rId1"/>
        <a:stretch>
          <a:fillRect/>
        </a:stretch>
      </xdr:blipFill>
      <xdr:spPr>
        <a:xfrm>
          <a:off x="3453284" y="1016939"/>
          <a:ext cx="393561" cy="370744"/>
        </a:xfrm>
        <a:prstGeom prst="rect">
          <a:avLst/>
        </a:prstGeom>
      </xdr:spPr>
    </xdr:pic>
    <xdr:clientData/>
  </xdr:oneCellAnchor>
  <xdr:oneCellAnchor>
    <xdr:from>
      <xdr:col>6</xdr:col>
      <xdr:colOff>2511</xdr:colOff>
      <xdr:row>7</xdr:row>
      <xdr:rowOff>146081</xdr:rowOff>
    </xdr:from>
    <xdr:ext cx="393561" cy="370744"/>
    <xdr:pic>
      <xdr:nvPicPr>
        <xdr:cNvPr id="746" name="Picture 745">
          <a:extLst>
            <a:ext uri="{FF2B5EF4-FFF2-40B4-BE49-F238E27FC236}">
              <a16:creationId xmlns:a16="http://schemas.microsoft.com/office/drawing/2014/main" id="{00000000-0008-0000-0200-0000EA020000}"/>
            </a:ext>
          </a:extLst>
        </xdr:cNvPr>
        <xdr:cNvPicPr>
          <a:picLocks noChangeAspect="1"/>
        </xdr:cNvPicPr>
      </xdr:nvPicPr>
      <xdr:blipFill>
        <a:blip xmlns:r="http://schemas.openxmlformats.org/officeDocument/2006/relationships" r:embed="rId1"/>
        <a:stretch>
          <a:fillRect/>
        </a:stretch>
      </xdr:blipFill>
      <xdr:spPr>
        <a:xfrm>
          <a:off x="2419140" y="1452367"/>
          <a:ext cx="393561" cy="370744"/>
        </a:xfrm>
        <a:prstGeom prst="rect">
          <a:avLst/>
        </a:prstGeom>
      </xdr:spPr>
    </xdr:pic>
    <xdr:clientData/>
  </xdr:oneCellAnchor>
  <xdr:oneCellAnchor>
    <xdr:from>
      <xdr:col>10</xdr:col>
      <xdr:colOff>30144</xdr:colOff>
      <xdr:row>16</xdr:row>
      <xdr:rowOff>4567</xdr:rowOff>
    </xdr:from>
    <xdr:ext cx="393561" cy="370744"/>
    <xdr:pic>
      <xdr:nvPicPr>
        <xdr:cNvPr id="747" name="Picture 746">
          <a:extLst>
            <a:ext uri="{FF2B5EF4-FFF2-40B4-BE49-F238E27FC236}">
              <a16:creationId xmlns:a16="http://schemas.microsoft.com/office/drawing/2014/main" id="{00000000-0008-0000-0200-0000EB020000}"/>
            </a:ext>
          </a:extLst>
        </xdr:cNvPr>
        <xdr:cNvPicPr>
          <a:picLocks noChangeAspect="1"/>
        </xdr:cNvPicPr>
      </xdr:nvPicPr>
      <xdr:blipFill>
        <a:blip xmlns:r="http://schemas.openxmlformats.org/officeDocument/2006/relationships" r:embed="rId1"/>
        <a:stretch>
          <a:fillRect/>
        </a:stretch>
      </xdr:blipFill>
      <xdr:spPr>
        <a:xfrm>
          <a:off x="3230544" y="2976367"/>
          <a:ext cx="393561" cy="370744"/>
        </a:xfrm>
        <a:prstGeom prst="rect">
          <a:avLst/>
        </a:prstGeom>
      </xdr:spPr>
    </xdr:pic>
    <xdr:clientData/>
  </xdr:oneCellAnchor>
  <xdr:oneCellAnchor>
    <xdr:from>
      <xdr:col>10</xdr:col>
      <xdr:colOff>188406</xdr:colOff>
      <xdr:row>10</xdr:row>
      <xdr:rowOff>9592</xdr:rowOff>
    </xdr:from>
    <xdr:ext cx="393561" cy="370744"/>
    <xdr:pic>
      <xdr:nvPicPr>
        <xdr:cNvPr id="748" name="Picture 747">
          <a:extLst>
            <a:ext uri="{FF2B5EF4-FFF2-40B4-BE49-F238E27FC236}">
              <a16:creationId xmlns:a16="http://schemas.microsoft.com/office/drawing/2014/main" id="{00000000-0008-0000-0200-0000EC020000}"/>
            </a:ext>
          </a:extLst>
        </xdr:cNvPr>
        <xdr:cNvPicPr>
          <a:picLocks noChangeAspect="1"/>
        </xdr:cNvPicPr>
      </xdr:nvPicPr>
      <xdr:blipFill>
        <a:blip xmlns:r="http://schemas.openxmlformats.org/officeDocument/2006/relationships" r:embed="rId1"/>
        <a:stretch>
          <a:fillRect/>
        </a:stretch>
      </xdr:blipFill>
      <xdr:spPr>
        <a:xfrm>
          <a:off x="3388806" y="1871049"/>
          <a:ext cx="393561" cy="370744"/>
        </a:xfrm>
        <a:prstGeom prst="rect">
          <a:avLst/>
        </a:prstGeom>
      </xdr:spPr>
    </xdr:pic>
    <xdr:clientData/>
  </xdr:oneCellAnchor>
  <xdr:oneCellAnchor>
    <xdr:from>
      <xdr:col>18</xdr:col>
      <xdr:colOff>134814</xdr:colOff>
      <xdr:row>14</xdr:row>
      <xdr:rowOff>134358</xdr:rowOff>
    </xdr:from>
    <xdr:ext cx="393561" cy="370744"/>
    <xdr:pic>
      <xdr:nvPicPr>
        <xdr:cNvPr id="749" name="Picture 748">
          <a:extLst>
            <a:ext uri="{FF2B5EF4-FFF2-40B4-BE49-F238E27FC236}">
              <a16:creationId xmlns:a16="http://schemas.microsoft.com/office/drawing/2014/main" id="{00000000-0008-0000-0200-0000ED020000}"/>
            </a:ext>
          </a:extLst>
        </xdr:cNvPr>
        <xdr:cNvPicPr>
          <a:picLocks noChangeAspect="1"/>
        </xdr:cNvPicPr>
      </xdr:nvPicPr>
      <xdr:blipFill>
        <a:blip xmlns:r="http://schemas.openxmlformats.org/officeDocument/2006/relationships" r:embed="rId1"/>
        <a:stretch>
          <a:fillRect/>
        </a:stretch>
      </xdr:blipFill>
      <xdr:spPr>
        <a:xfrm>
          <a:off x="4902757" y="2736044"/>
          <a:ext cx="393561" cy="370744"/>
        </a:xfrm>
        <a:prstGeom prst="rect">
          <a:avLst/>
        </a:prstGeom>
      </xdr:spPr>
    </xdr:pic>
    <xdr:clientData/>
  </xdr:oneCellAnchor>
  <xdr:oneCellAnchor>
    <xdr:from>
      <xdr:col>3</xdr:col>
      <xdr:colOff>92109</xdr:colOff>
      <xdr:row>18</xdr:row>
      <xdr:rowOff>172876</xdr:rowOff>
    </xdr:from>
    <xdr:ext cx="393561" cy="370744"/>
    <xdr:pic>
      <xdr:nvPicPr>
        <xdr:cNvPr id="750" name="Picture 749">
          <a:extLst>
            <a:ext uri="{FF2B5EF4-FFF2-40B4-BE49-F238E27FC236}">
              <a16:creationId xmlns:a16="http://schemas.microsoft.com/office/drawing/2014/main" id="{00000000-0008-0000-0200-0000EE020000}"/>
            </a:ext>
          </a:extLst>
        </xdr:cNvPr>
        <xdr:cNvPicPr>
          <a:picLocks noChangeAspect="1"/>
        </xdr:cNvPicPr>
      </xdr:nvPicPr>
      <xdr:blipFill>
        <a:blip xmlns:r="http://schemas.openxmlformats.org/officeDocument/2006/relationships" r:embed="rId1"/>
        <a:stretch>
          <a:fillRect/>
        </a:stretch>
      </xdr:blipFill>
      <xdr:spPr>
        <a:xfrm>
          <a:off x="1920909" y="3514790"/>
          <a:ext cx="393561" cy="370744"/>
        </a:xfrm>
        <a:prstGeom prst="rect">
          <a:avLst/>
        </a:prstGeom>
      </xdr:spPr>
    </xdr:pic>
    <xdr:clientData/>
  </xdr:oneCellAnchor>
  <xdr:oneCellAnchor>
    <xdr:from>
      <xdr:col>5</xdr:col>
      <xdr:colOff>76198</xdr:colOff>
      <xdr:row>14</xdr:row>
      <xdr:rowOff>129334</xdr:rowOff>
    </xdr:from>
    <xdr:ext cx="393561" cy="370744"/>
    <xdr:pic>
      <xdr:nvPicPr>
        <xdr:cNvPr id="751" name="Picture 750">
          <a:extLst>
            <a:ext uri="{FF2B5EF4-FFF2-40B4-BE49-F238E27FC236}">
              <a16:creationId xmlns:a16="http://schemas.microsoft.com/office/drawing/2014/main" id="{00000000-0008-0000-0200-0000EF020000}"/>
            </a:ext>
          </a:extLst>
        </xdr:cNvPr>
        <xdr:cNvPicPr>
          <a:picLocks noChangeAspect="1"/>
        </xdr:cNvPicPr>
      </xdr:nvPicPr>
      <xdr:blipFill>
        <a:blip xmlns:r="http://schemas.openxmlformats.org/officeDocument/2006/relationships" r:embed="rId1"/>
        <a:stretch>
          <a:fillRect/>
        </a:stretch>
      </xdr:blipFill>
      <xdr:spPr>
        <a:xfrm>
          <a:off x="2296884" y="2731020"/>
          <a:ext cx="393561" cy="370744"/>
        </a:xfrm>
        <a:prstGeom prst="rect">
          <a:avLst/>
        </a:prstGeom>
      </xdr:spPr>
    </xdr:pic>
    <xdr:clientData/>
  </xdr:oneCellAnchor>
  <xdr:oneCellAnchor>
    <xdr:from>
      <xdr:col>7</xdr:col>
      <xdr:colOff>175008</xdr:colOff>
      <xdr:row>3</xdr:row>
      <xdr:rowOff>53553</xdr:rowOff>
    </xdr:from>
    <xdr:ext cx="393561" cy="370744"/>
    <xdr:pic>
      <xdr:nvPicPr>
        <xdr:cNvPr id="752" name="Picture 751">
          <a:extLst>
            <a:ext uri="{FF2B5EF4-FFF2-40B4-BE49-F238E27FC236}">
              <a16:creationId xmlns:a16="http://schemas.microsoft.com/office/drawing/2014/main" id="{00000000-0008-0000-0200-0000F0020000}"/>
            </a:ext>
          </a:extLst>
        </xdr:cNvPr>
        <xdr:cNvPicPr>
          <a:picLocks noChangeAspect="1"/>
        </xdr:cNvPicPr>
      </xdr:nvPicPr>
      <xdr:blipFill>
        <a:blip xmlns:r="http://schemas.openxmlformats.org/officeDocument/2006/relationships" r:embed="rId1"/>
        <a:stretch>
          <a:fillRect/>
        </a:stretch>
      </xdr:blipFill>
      <xdr:spPr>
        <a:xfrm>
          <a:off x="2787579" y="619610"/>
          <a:ext cx="393561" cy="370744"/>
        </a:xfrm>
        <a:prstGeom prst="rect">
          <a:avLst/>
        </a:prstGeom>
      </xdr:spPr>
    </xdr:pic>
    <xdr:clientData/>
  </xdr:oneCellAnchor>
  <xdr:oneCellAnchor>
    <xdr:from>
      <xdr:col>15</xdr:col>
      <xdr:colOff>181707</xdr:colOff>
      <xdr:row>3</xdr:row>
      <xdr:rowOff>75324</xdr:rowOff>
    </xdr:from>
    <xdr:ext cx="393561" cy="370744"/>
    <xdr:pic>
      <xdr:nvPicPr>
        <xdr:cNvPr id="753" name="Picture 752">
          <a:extLst>
            <a:ext uri="{FF2B5EF4-FFF2-40B4-BE49-F238E27FC236}">
              <a16:creationId xmlns:a16="http://schemas.microsoft.com/office/drawing/2014/main" id="{00000000-0008-0000-0200-0000F1020000}"/>
            </a:ext>
          </a:extLst>
        </xdr:cNvPr>
        <xdr:cNvPicPr>
          <a:picLocks noChangeAspect="1"/>
        </xdr:cNvPicPr>
      </xdr:nvPicPr>
      <xdr:blipFill>
        <a:blip xmlns:r="http://schemas.openxmlformats.org/officeDocument/2006/relationships" r:embed="rId1"/>
        <a:stretch>
          <a:fillRect/>
        </a:stretch>
      </xdr:blipFill>
      <xdr:spPr>
        <a:xfrm>
          <a:off x="4361821" y="641381"/>
          <a:ext cx="393561" cy="370744"/>
        </a:xfrm>
        <a:prstGeom prst="rect">
          <a:avLst/>
        </a:prstGeom>
      </xdr:spPr>
    </xdr:pic>
    <xdr:clientData/>
  </xdr:oneCellAnchor>
  <xdr:oneCellAnchor>
    <xdr:from>
      <xdr:col>6</xdr:col>
      <xdr:colOff>46054</xdr:colOff>
      <xdr:row>5</xdr:row>
      <xdr:rowOff>107981</xdr:rowOff>
    </xdr:from>
    <xdr:ext cx="393561" cy="370744"/>
    <xdr:pic>
      <xdr:nvPicPr>
        <xdr:cNvPr id="754" name="Picture 753">
          <a:extLst>
            <a:ext uri="{FF2B5EF4-FFF2-40B4-BE49-F238E27FC236}">
              <a16:creationId xmlns:a16="http://schemas.microsoft.com/office/drawing/2014/main" id="{00000000-0008-0000-0200-0000F2020000}"/>
            </a:ext>
          </a:extLst>
        </xdr:cNvPr>
        <xdr:cNvPicPr>
          <a:picLocks noChangeAspect="1"/>
        </xdr:cNvPicPr>
      </xdr:nvPicPr>
      <xdr:blipFill>
        <a:blip xmlns:r="http://schemas.openxmlformats.org/officeDocument/2006/relationships" r:embed="rId1"/>
        <a:stretch>
          <a:fillRect/>
        </a:stretch>
      </xdr:blipFill>
      <xdr:spPr>
        <a:xfrm>
          <a:off x="2462683" y="1044152"/>
          <a:ext cx="393561" cy="370744"/>
        </a:xfrm>
        <a:prstGeom prst="rect">
          <a:avLst/>
        </a:prstGeom>
      </xdr:spPr>
    </xdr:pic>
    <xdr:clientData/>
  </xdr:oneCellAnchor>
  <xdr:oneCellAnchor>
    <xdr:from>
      <xdr:col>8</xdr:col>
      <xdr:colOff>187569</xdr:colOff>
      <xdr:row>7</xdr:row>
      <xdr:rowOff>151524</xdr:rowOff>
    </xdr:from>
    <xdr:ext cx="393561" cy="370744"/>
    <xdr:pic>
      <xdr:nvPicPr>
        <xdr:cNvPr id="755" name="Picture 754">
          <a:extLst>
            <a:ext uri="{FF2B5EF4-FFF2-40B4-BE49-F238E27FC236}">
              <a16:creationId xmlns:a16="http://schemas.microsoft.com/office/drawing/2014/main" id="{00000000-0008-0000-0200-0000F3020000}"/>
            </a:ext>
          </a:extLst>
        </xdr:cNvPr>
        <xdr:cNvPicPr>
          <a:picLocks noChangeAspect="1"/>
        </xdr:cNvPicPr>
      </xdr:nvPicPr>
      <xdr:blipFill>
        <a:blip xmlns:r="http://schemas.openxmlformats.org/officeDocument/2006/relationships" r:embed="rId1"/>
        <a:stretch>
          <a:fillRect/>
        </a:stretch>
      </xdr:blipFill>
      <xdr:spPr>
        <a:xfrm>
          <a:off x="2996083" y="1457810"/>
          <a:ext cx="393561" cy="370744"/>
        </a:xfrm>
        <a:prstGeom prst="rect">
          <a:avLst/>
        </a:prstGeom>
      </xdr:spPr>
    </xdr:pic>
    <xdr:clientData/>
  </xdr:oneCellAnchor>
  <xdr:oneCellAnchor>
    <xdr:from>
      <xdr:col>16</xdr:col>
      <xdr:colOff>62802</xdr:colOff>
      <xdr:row>14</xdr:row>
      <xdr:rowOff>173295</xdr:rowOff>
    </xdr:from>
    <xdr:ext cx="393561" cy="370744"/>
    <xdr:pic>
      <xdr:nvPicPr>
        <xdr:cNvPr id="756" name="Picture 755">
          <a:extLst>
            <a:ext uri="{FF2B5EF4-FFF2-40B4-BE49-F238E27FC236}">
              <a16:creationId xmlns:a16="http://schemas.microsoft.com/office/drawing/2014/main" id="{00000000-0008-0000-0200-0000F4020000}"/>
            </a:ext>
          </a:extLst>
        </xdr:cNvPr>
        <xdr:cNvPicPr>
          <a:picLocks noChangeAspect="1"/>
        </xdr:cNvPicPr>
      </xdr:nvPicPr>
      <xdr:blipFill>
        <a:blip xmlns:r="http://schemas.openxmlformats.org/officeDocument/2006/relationships" r:embed="rId1"/>
        <a:stretch>
          <a:fillRect/>
        </a:stretch>
      </xdr:blipFill>
      <xdr:spPr>
        <a:xfrm>
          <a:off x="4438859" y="2774981"/>
          <a:ext cx="393561" cy="370744"/>
        </a:xfrm>
        <a:prstGeom prst="rect">
          <a:avLst/>
        </a:prstGeom>
      </xdr:spPr>
    </xdr:pic>
    <xdr:clientData/>
  </xdr:oneCellAnchor>
  <xdr:oneCellAnchor>
    <xdr:from>
      <xdr:col>18</xdr:col>
      <xdr:colOff>144862</xdr:colOff>
      <xdr:row>12</xdr:row>
      <xdr:rowOff>102120</xdr:rowOff>
    </xdr:from>
    <xdr:ext cx="393561" cy="370744"/>
    <xdr:pic>
      <xdr:nvPicPr>
        <xdr:cNvPr id="757" name="Picture 756">
          <a:extLst>
            <a:ext uri="{FF2B5EF4-FFF2-40B4-BE49-F238E27FC236}">
              <a16:creationId xmlns:a16="http://schemas.microsoft.com/office/drawing/2014/main" id="{00000000-0008-0000-0200-0000F5020000}"/>
            </a:ext>
          </a:extLst>
        </xdr:cNvPr>
        <xdr:cNvPicPr>
          <a:picLocks noChangeAspect="1"/>
        </xdr:cNvPicPr>
      </xdr:nvPicPr>
      <xdr:blipFill>
        <a:blip xmlns:r="http://schemas.openxmlformats.org/officeDocument/2006/relationships" r:embed="rId1"/>
        <a:stretch>
          <a:fillRect/>
        </a:stretch>
      </xdr:blipFill>
      <xdr:spPr>
        <a:xfrm>
          <a:off x="4912805" y="2333691"/>
          <a:ext cx="393561" cy="370744"/>
        </a:xfrm>
        <a:prstGeom prst="rect">
          <a:avLst/>
        </a:prstGeom>
      </xdr:spPr>
    </xdr:pic>
    <xdr:clientData/>
  </xdr:oneCellAnchor>
  <xdr:oneCellAnchor>
    <xdr:from>
      <xdr:col>12</xdr:col>
      <xdr:colOff>123928</xdr:colOff>
      <xdr:row>12</xdr:row>
      <xdr:rowOff>20059</xdr:rowOff>
    </xdr:from>
    <xdr:ext cx="393561" cy="370744"/>
    <xdr:pic>
      <xdr:nvPicPr>
        <xdr:cNvPr id="758" name="Picture 757">
          <a:extLst>
            <a:ext uri="{FF2B5EF4-FFF2-40B4-BE49-F238E27FC236}">
              <a16:creationId xmlns:a16="http://schemas.microsoft.com/office/drawing/2014/main" id="{00000000-0008-0000-0200-0000F6020000}"/>
            </a:ext>
          </a:extLst>
        </xdr:cNvPr>
        <xdr:cNvPicPr>
          <a:picLocks noChangeAspect="1"/>
        </xdr:cNvPicPr>
      </xdr:nvPicPr>
      <xdr:blipFill>
        <a:blip xmlns:r="http://schemas.openxmlformats.org/officeDocument/2006/relationships" r:embed="rId1"/>
        <a:stretch>
          <a:fillRect/>
        </a:stretch>
      </xdr:blipFill>
      <xdr:spPr>
        <a:xfrm>
          <a:off x="3716214" y="2251630"/>
          <a:ext cx="393561" cy="370744"/>
        </a:xfrm>
        <a:prstGeom prst="rect">
          <a:avLst/>
        </a:prstGeom>
      </xdr:spPr>
    </xdr:pic>
    <xdr:clientData/>
  </xdr:oneCellAnchor>
  <xdr:oneCellAnchor>
    <xdr:from>
      <xdr:col>18</xdr:col>
      <xdr:colOff>135651</xdr:colOff>
      <xdr:row>16</xdr:row>
      <xdr:rowOff>167433</xdr:rowOff>
    </xdr:from>
    <xdr:ext cx="393561" cy="370744"/>
    <xdr:pic>
      <xdr:nvPicPr>
        <xdr:cNvPr id="759" name="Picture 758">
          <a:extLst>
            <a:ext uri="{FF2B5EF4-FFF2-40B4-BE49-F238E27FC236}">
              <a16:creationId xmlns:a16="http://schemas.microsoft.com/office/drawing/2014/main" id="{00000000-0008-0000-0200-0000F7020000}"/>
            </a:ext>
          </a:extLst>
        </xdr:cNvPr>
        <xdr:cNvPicPr>
          <a:picLocks noChangeAspect="1"/>
        </xdr:cNvPicPr>
      </xdr:nvPicPr>
      <xdr:blipFill>
        <a:blip xmlns:r="http://schemas.openxmlformats.org/officeDocument/2006/relationships" r:embed="rId1"/>
        <a:stretch>
          <a:fillRect/>
        </a:stretch>
      </xdr:blipFill>
      <xdr:spPr>
        <a:xfrm>
          <a:off x="4903594" y="3139233"/>
          <a:ext cx="393561" cy="370744"/>
        </a:xfrm>
        <a:prstGeom prst="rect">
          <a:avLst/>
        </a:prstGeom>
      </xdr:spPr>
    </xdr:pic>
    <xdr:clientData/>
  </xdr:oneCellAnchor>
  <xdr:oneCellAnchor>
    <xdr:from>
      <xdr:col>5</xdr:col>
      <xdr:colOff>87084</xdr:colOff>
      <xdr:row>16</xdr:row>
      <xdr:rowOff>156548</xdr:rowOff>
    </xdr:from>
    <xdr:ext cx="393561" cy="370744"/>
    <xdr:pic>
      <xdr:nvPicPr>
        <xdr:cNvPr id="760" name="Picture 759">
          <a:extLst>
            <a:ext uri="{FF2B5EF4-FFF2-40B4-BE49-F238E27FC236}">
              <a16:creationId xmlns:a16="http://schemas.microsoft.com/office/drawing/2014/main" id="{00000000-0008-0000-0200-0000F8020000}"/>
            </a:ext>
          </a:extLst>
        </xdr:cNvPr>
        <xdr:cNvPicPr>
          <a:picLocks noChangeAspect="1"/>
        </xdr:cNvPicPr>
      </xdr:nvPicPr>
      <xdr:blipFill>
        <a:blip xmlns:r="http://schemas.openxmlformats.org/officeDocument/2006/relationships" r:embed="rId1"/>
        <a:stretch>
          <a:fillRect/>
        </a:stretch>
      </xdr:blipFill>
      <xdr:spPr>
        <a:xfrm>
          <a:off x="2307770" y="3128348"/>
          <a:ext cx="393561" cy="370744"/>
        </a:xfrm>
        <a:prstGeom prst="rect">
          <a:avLst/>
        </a:prstGeom>
      </xdr:spPr>
    </xdr:pic>
    <xdr:clientData/>
  </xdr:oneCellAnchor>
  <xdr:oneCellAnchor>
    <xdr:from>
      <xdr:col>3</xdr:col>
      <xdr:colOff>22608</xdr:colOff>
      <xdr:row>3</xdr:row>
      <xdr:rowOff>48110</xdr:rowOff>
    </xdr:from>
    <xdr:ext cx="393561" cy="370744"/>
    <xdr:pic>
      <xdr:nvPicPr>
        <xdr:cNvPr id="761" name="Picture 760">
          <a:extLst>
            <a:ext uri="{FF2B5EF4-FFF2-40B4-BE49-F238E27FC236}">
              <a16:creationId xmlns:a16="http://schemas.microsoft.com/office/drawing/2014/main" id="{00000000-0008-0000-0200-0000F9020000}"/>
            </a:ext>
          </a:extLst>
        </xdr:cNvPr>
        <xdr:cNvPicPr>
          <a:picLocks noChangeAspect="1"/>
        </xdr:cNvPicPr>
      </xdr:nvPicPr>
      <xdr:blipFill>
        <a:blip xmlns:r="http://schemas.openxmlformats.org/officeDocument/2006/relationships" r:embed="rId1"/>
        <a:stretch>
          <a:fillRect/>
        </a:stretch>
      </xdr:blipFill>
      <xdr:spPr>
        <a:xfrm>
          <a:off x="1851408" y="614167"/>
          <a:ext cx="393561" cy="370744"/>
        </a:xfrm>
        <a:prstGeom prst="rect">
          <a:avLst/>
        </a:prstGeom>
      </xdr:spPr>
    </xdr:pic>
    <xdr:clientData/>
  </xdr:oneCellAnchor>
  <xdr:oneCellAnchor>
    <xdr:from>
      <xdr:col>5</xdr:col>
      <xdr:colOff>51078</xdr:colOff>
      <xdr:row>3</xdr:row>
      <xdr:rowOff>58996</xdr:rowOff>
    </xdr:from>
    <xdr:ext cx="393561" cy="370744"/>
    <xdr:pic>
      <xdr:nvPicPr>
        <xdr:cNvPr id="762" name="Picture 761">
          <a:extLst>
            <a:ext uri="{FF2B5EF4-FFF2-40B4-BE49-F238E27FC236}">
              <a16:creationId xmlns:a16="http://schemas.microsoft.com/office/drawing/2014/main" id="{00000000-0008-0000-0200-0000FA020000}"/>
            </a:ext>
          </a:extLst>
        </xdr:cNvPr>
        <xdr:cNvPicPr>
          <a:picLocks noChangeAspect="1"/>
        </xdr:cNvPicPr>
      </xdr:nvPicPr>
      <xdr:blipFill>
        <a:blip xmlns:r="http://schemas.openxmlformats.org/officeDocument/2006/relationships" r:embed="rId1"/>
        <a:stretch>
          <a:fillRect/>
        </a:stretch>
      </xdr:blipFill>
      <xdr:spPr>
        <a:xfrm>
          <a:off x="2271764" y="625053"/>
          <a:ext cx="393561" cy="370744"/>
        </a:xfrm>
        <a:prstGeom prst="rect">
          <a:avLst/>
        </a:prstGeom>
      </xdr:spPr>
    </xdr:pic>
    <xdr:clientData/>
  </xdr:oneCellAnchor>
  <xdr:oneCellAnchor>
    <xdr:from>
      <xdr:col>13</xdr:col>
      <xdr:colOff>78712</xdr:colOff>
      <xdr:row>3</xdr:row>
      <xdr:rowOff>69882</xdr:rowOff>
    </xdr:from>
    <xdr:ext cx="393561" cy="370744"/>
    <xdr:pic>
      <xdr:nvPicPr>
        <xdr:cNvPr id="763" name="Picture 762">
          <a:extLst>
            <a:ext uri="{FF2B5EF4-FFF2-40B4-BE49-F238E27FC236}">
              <a16:creationId xmlns:a16="http://schemas.microsoft.com/office/drawing/2014/main" id="{00000000-0008-0000-0200-0000FB020000}"/>
            </a:ext>
          </a:extLst>
        </xdr:cNvPr>
        <xdr:cNvPicPr>
          <a:picLocks noChangeAspect="1"/>
        </xdr:cNvPicPr>
      </xdr:nvPicPr>
      <xdr:blipFill>
        <a:blip xmlns:r="http://schemas.openxmlformats.org/officeDocument/2006/relationships" r:embed="rId1"/>
        <a:stretch>
          <a:fillRect/>
        </a:stretch>
      </xdr:blipFill>
      <xdr:spPr>
        <a:xfrm>
          <a:off x="3866941" y="635939"/>
          <a:ext cx="393561" cy="370744"/>
        </a:xfrm>
        <a:prstGeom prst="rect">
          <a:avLst/>
        </a:prstGeom>
      </xdr:spPr>
    </xdr:pic>
    <xdr:clientData/>
  </xdr:oneCellAnchor>
  <xdr:oneCellAnchor>
    <xdr:from>
      <xdr:col>16</xdr:col>
      <xdr:colOff>13397</xdr:colOff>
      <xdr:row>5</xdr:row>
      <xdr:rowOff>102539</xdr:rowOff>
    </xdr:from>
    <xdr:ext cx="393561" cy="370744"/>
    <xdr:pic>
      <xdr:nvPicPr>
        <xdr:cNvPr id="764" name="Picture 763">
          <a:extLst>
            <a:ext uri="{FF2B5EF4-FFF2-40B4-BE49-F238E27FC236}">
              <a16:creationId xmlns:a16="http://schemas.microsoft.com/office/drawing/2014/main" id="{00000000-0008-0000-0200-0000FC020000}"/>
            </a:ext>
          </a:extLst>
        </xdr:cNvPr>
        <xdr:cNvPicPr>
          <a:picLocks noChangeAspect="1"/>
        </xdr:cNvPicPr>
      </xdr:nvPicPr>
      <xdr:blipFill>
        <a:blip xmlns:r="http://schemas.openxmlformats.org/officeDocument/2006/relationships" r:embed="rId1"/>
        <a:stretch>
          <a:fillRect/>
        </a:stretch>
      </xdr:blipFill>
      <xdr:spPr>
        <a:xfrm>
          <a:off x="4389454" y="1038710"/>
          <a:ext cx="393561" cy="370744"/>
        </a:xfrm>
        <a:prstGeom prst="rect">
          <a:avLst/>
        </a:prstGeom>
      </xdr:spPr>
    </xdr:pic>
    <xdr:clientData/>
  </xdr:oneCellAnchor>
  <xdr:oneCellAnchor>
    <xdr:from>
      <xdr:col>18</xdr:col>
      <xdr:colOff>117230</xdr:colOff>
      <xdr:row>3</xdr:row>
      <xdr:rowOff>69881</xdr:rowOff>
    </xdr:from>
    <xdr:ext cx="393561" cy="370744"/>
    <xdr:pic>
      <xdr:nvPicPr>
        <xdr:cNvPr id="765" name="Picture 764">
          <a:extLst>
            <a:ext uri="{FF2B5EF4-FFF2-40B4-BE49-F238E27FC236}">
              <a16:creationId xmlns:a16="http://schemas.microsoft.com/office/drawing/2014/main" id="{00000000-0008-0000-0200-0000FD020000}"/>
            </a:ext>
          </a:extLst>
        </xdr:cNvPr>
        <xdr:cNvPicPr>
          <a:picLocks noChangeAspect="1"/>
        </xdr:cNvPicPr>
      </xdr:nvPicPr>
      <xdr:blipFill>
        <a:blip xmlns:r="http://schemas.openxmlformats.org/officeDocument/2006/relationships" r:embed="rId1"/>
        <a:stretch>
          <a:fillRect/>
        </a:stretch>
      </xdr:blipFill>
      <xdr:spPr>
        <a:xfrm>
          <a:off x="4885173" y="635938"/>
          <a:ext cx="393561" cy="370744"/>
        </a:xfrm>
        <a:prstGeom prst="rect">
          <a:avLst/>
        </a:prstGeom>
      </xdr:spPr>
    </xdr:pic>
    <xdr:clientData/>
  </xdr:oneCellAnchor>
  <xdr:oneCellAnchor>
    <xdr:from>
      <xdr:col>18</xdr:col>
      <xdr:colOff>123091</xdr:colOff>
      <xdr:row>18</xdr:row>
      <xdr:rowOff>183763</xdr:rowOff>
    </xdr:from>
    <xdr:ext cx="393561" cy="370744"/>
    <xdr:pic>
      <xdr:nvPicPr>
        <xdr:cNvPr id="766" name="Picture 765">
          <a:extLst>
            <a:ext uri="{FF2B5EF4-FFF2-40B4-BE49-F238E27FC236}">
              <a16:creationId xmlns:a16="http://schemas.microsoft.com/office/drawing/2014/main" id="{00000000-0008-0000-0200-0000FE020000}"/>
            </a:ext>
          </a:extLst>
        </xdr:cNvPr>
        <xdr:cNvPicPr>
          <a:picLocks noChangeAspect="1"/>
        </xdr:cNvPicPr>
      </xdr:nvPicPr>
      <xdr:blipFill>
        <a:blip xmlns:r="http://schemas.openxmlformats.org/officeDocument/2006/relationships" r:embed="rId1"/>
        <a:stretch>
          <a:fillRect/>
        </a:stretch>
      </xdr:blipFill>
      <xdr:spPr>
        <a:xfrm>
          <a:off x="4891034" y="3525677"/>
          <a:ext cx="393561" cy="370744"/>
        </a:xfrm>
        <a:prstGeom prst="rect">
          <a:avLst/>
        </a:prstGeom>
      </xdr:spPr>
    </xdr:pic>
    <xdr:clientData/>
  </xdr:oneCellAnchor>
  <xdr:oneCellAnchor>
    <xdr:from>
      <xdr:col>8</xdr:col>
      <xdr:colOff>134814</xdr:colOff>
      <xdr:row>10</xdr:row>
      <xdr:rowOff>3730</xdr:rowOff>
    </xdr:from>
    <xdr:ext cx="393561" cy="370744"/>
    <xdr:pic>
      <xdr:nvPicPr>
        <xdr:cNvPr id="767" name="Picture 766">
          <a:extLst>
            <a:ext uri="{FF2B5EF4-FFF2-40B4-BE49-F238E27FC236}">
              <a16:creationId xmlns:a16="http://schemas.microsoft.com/office/drawing/2014/main" id="{00000000-0008-0000-0200-0000FF020000}"/>
            </a:ext>
          </a:extLst>
        </xdr:cNvPr>
        <xdr:cNvPicPr>
          <a:picLocks noChangeAspect="1"/>
        </xdr:cNvPicPr>
      </xdr:nvPicPr>
      <xdr:blipFill>
        <a:blip xmlns:r="http://schemas.openxmlformats.org/officeDocument/2006/relationships" r:embed="rId1"/>
        <a:stretch>
          <a:fillRect/>
        </a:stretch>
      </xdr:blipFill>
      <xdr:spPr>
        <a:xfrm>
          <a:off x="2943328" y="1865187"/>
          <a:ext cx="393561" cy="370744"/>
        </a:xfrm>
        <a:prstGeom prst="rect">
          <a:avLst/>
        </a:prstGeom>
      </xdr:spPr>
    </xdr:pic>
    <xdr:clientData/>
  </xdr:oneCellAnchor>
  <xdr:oneCellAnchor>
    <xdr:from>
      <xdr:col>5</xdr:col>
      <xdr:colOff>168308</xdr:colOff>
      <xdr:row>10</xdr:row>
      <xdr:rowOff>31363</xdr:rowOff>
    </xdr:from>
    <xdr:ext cx="393561" cy="370744"/>
    <xdr:pic>
      <xdr:nvPicPr>
        <xdr:cNvPr id="768" name="Picture 767">
          <a:extLst>
            <a:ext uri="{FF2B5EF4-FFF2-40B4-BE49-F238E27FC236}">
              <a16:creationId xmlns:a16="http://schemas.microsoft.com/office/drawing/2014/main" id="{00000000-0008-0000-0200-000000030000}"/>
            </a:ext>
          </a:extLst>
        </xdr:cNvPr>
        <xdr:cNvPicPr>
          <a:picLocks noChangeAspect="1"/>
        </xdr:cNvPicPr>
      </xdr:nvPicPr>
      <xdr:blipFill>
        <a:blip xmlns:r="http://schemas.openxmlformats.org/officeDocument/2006/relationships" r:embed="rId1"/>
        <a:stretch>
          <a:fillRect/>
        </a:stretch>
      </xdr:blipFill>
      <xdr:spPr>
        <a:xfrm>
          <a:off x="2388994" y="1892820"/>
          <a:ext cx="393561" cy="370744"/>
        </a:xfrm>
        <a:prstGeom prst="rect">
          <a:avLst/>
        </a:prstGeom>
      </xdr:spPr>
    </xdr:pic>
    <xdr:clientData/>
  </xdr:oneCellAnchor>
  <xdr:oneCellAnchor>
    <xdr:from>
      <xdr:col>16</xdr:col>
      <xdr:colOff>97970</xdr:colOff>
      <xdr:row>18</xdr:row>
      <xdr:rowOff>172877</xdr:rowOff>
    </xdr:from>
    <xdr:ext cx="393561" cy="370744"/>
    <xdr:pic>
      <xdr:nvPicPr>
        <xdr:cNvPr id="769" name="Picture 768">
          <a:extLst>
            <a:ext uri="{FF2B5EF4-FFF2-40B4-BE49-F238E27FC236}">
              <a16:creationId xmlns:a16="http://schemas.microsoft.com/office/drawing/2014/main" id="{00000000-0008-0000-0200-000001030000}"/>
            </a:ext>
          </a:extLst>
        </xdr:cNvPr>
        <xdr:cNvPicPr>
          <a:picLocks noChangeAspect="1"/>
        </xdr:cNvPicPr>
      </xdr:nvPicPr>
      <xdr:blipFill>
        <a:blip xmlns:r="http://schemas.openxmlformats.org/officeDocument/2006/relationships" r:embed="rId1"/>
        <a:stretch>
          <a:fillRect/>
        </a:stretch>
      </xdr:blipFill>
      <xdr:spPr>
        <a:xfrm>
          <a:off x="4474027" y="3514791"/>
          <a:ext cx="393561" cy="370744"/>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twoCellAnchor editAs="oneCell">
    <xdr:from>
      <xdr:col>1</xdr:col>
      <xdr:colOff>190500</xdr:colOff>
      <xdr:row>6</xdr:row>
      <xdr:rowOff>56046</xdr:rowOff>
    </xdr:from>
    <xdr:to>
      <xdr:col>6</xdr:col>
      <xdr:colOff>60960</xdr:colOff>
      <xdr:row>18</xdr:row>
      <xdr:rowOff>168273</xdr:rowOff>
    </xdr:to>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800100" y="1168566"/>
          <a:ext cx="3147060" cy="2306787"/>
        </a:xfrm>
        <a:prstGeom prst="rect">
          <a:avLst/>
        </a:prstGeom>
      </xdr:spPr>
    </xdr:pic>
    <xdr:clientData/>
  </xdr:twoCellAnchor>
  <xdr:oneCellAnchor>
    <xdr:from>
      <xdr:col>9</xdr:col>
      <xdr:colOff>175260</xdr:colOff>
      <xdr:row>10</xdr:row>
      <xdr:rowOff>83820</xdr:rowOff>
    </xdr:from>
    <xdr:ext cx="1127760" cy="404726"/>
    <mc:AlternateContent xmlns:mc="http://schemas.openxmlformats.org/markup-compatibility/2006" xmlns:a14="http://schemas.microsoft.com/office/drawing/2010/main">
      <mc:Choice Requires="a14">
        <xdr:sp macro="" textlink="">
          <xdr:nvSpPr>
            <xdr:cNvPr id="3" name="TextBox 2">
              <a:extLst>
                <a:ext uri="{FF2B5EF4-FFF2-40B4-BE49-F238E27FC236}">
                  <a16:creationId xmlns:a16="http://schemas.microsoft.com/office/drawing/2014/main" id="{00000000-0008-0000-0300-000003000000}"/>
                </a:ext>
              </a:extLst>
            </xdr:cNvPr>
            <xdr:cNvSpPr txBox="1"/>
          </xdr:nvSpPr>
          <xdr:spPr>
            <a:xfrm>
              <a:off x="7490460" y="1744980"/>
              <a:ext cx="1127760" cy="4047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n-US" sz="1400" b="0" i="1">
                        <a:latin typeface="Cambria Math" panose="02040503050406030204" pitchFamily="18" charset="0"/>
                      </a:rPr>
                      <m:t>𝑞</m:t>
                    </m:r>
                    <m:r>
                      <a:rPr lang="en-US" sz="1400" b="0" i="1">
                        <a:latin typeface="Cambria Math" panose="02040503050406030204" pitchFamily="18" charset="0"/>
                      </a:rPr>
                      <m:t>=−</m:t>
                    </m:r>
                    <m:r>
                      <a:rPr lang="en-US" sz="1400" b="0" i="1">
                        <a:latin typeface="Cambria Math" panose="02040503050406030204" pitchFamily="18" charset="0"/>
                      </a:rPr>
                      <m:t>𝐾</m:t>
                    </m:r>
                    <m:f>
                      <m:fPr>
                        <m:ctrlPr>
                          <a:rPr lang="en-US" sz="1400" b="0" i="1">
                            <a:latin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𝐻</m:t>
                        </m:r>
                      </m:num>
                      <m:den>
                        <m:r>
                          <a:rPr lang="en-US" sz="1400" b="0" i="1">
                            <a:latin typeface="Cambria Math" panose="02040503050406030204" pitchFamily="18" charset="0"/>
                            <a:ea typeface="Cambria Math" panose="02040503050406030204" pitchFamily="18" charset="0"/>
                          </a:rPr>
                          <m:t>∆ℓ</m:t>
                        </m:r>
                      </m:den>
                    </m:f>
                  </m:oMath>
                </m:oMathPara>
              </a14:m>
              <a:endParaRPr lang="en-US" sz="1400"/>
            </a:p>
          </xdr:txBody>
        </xdr:sp>
      </mc:Choice>
      <mc:Fallback xmlns="">
        <xdr:sp macro="" textlink="">
          <xdr:nvSpPr>
            <xdr:cNvPr id="3" name="TextBox 2">
              <a:extLst>
                <a:ext uri="{FF2B5EF4-FFF2-40B4-BE49-F238E27FC236}">
                  <a16:creationId xmlns:a16="http://schemas.microsoft.com/office/drawing/2014/main" id="{8648433A-D2AC-49AF-8FB0-4C48C9EB11E9}"/>
                </a:ext>
              </a:extLst>
            </xdr:cNvPr>
            <xdr:cNvSpPr txBox="1"/>
          </xdr:nvSpPr>
          <xdr:spPr>
            <a:xfrm>
              <a:off x="7490460" y="1744980"/>
              <a:ext cx="1127760" cy="4047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n-US" sz="1400" b="0" i="0">
                  <a:latin typeface="Cambria Math" panose="02040503050406030204" pitchFamily="18" charset="0"/>
                </a:rPr>
                <a:t>𝑞=−𝐾</a:t>
              </a:r>
              <a:r>
                <a:rPr lang="en-US" sz="1400" b="0" i="0">
                  <a:latin typeface="Cambria Math" panose="02040503050406030204" pitchFamily="18" charset="0"/>
                  <a:ea typeface="Cambria Math" panose="02040503050406030204" pitchFamily="18" charset="0"/>
                </a:rPr>
                <a:t> ∆𝐻/∆ℓ</a:t>
              </a:r>
              <a:endParaRPr lang="en-US" sz="1400"/>
            </a:p>
          </xdr:txBody>
        </xdr:sp>
      </mc:Fallback>
    </mc:AlternateContent>
    <xdr:clientData/>
  </xdr:oneCellAnchor>
  <xdr:oneCellAnchor>
    <xdr:from>
      <xdr:col>9</xdr:col>
      <xdr:colOff>160020</xdr:colOff>
      <xdr:row>15</xdr:row>
      <xdr:rowOff>76200</xdr:rowOff>
    </xdr:from>
    <xdr:ext cx="1127760" cy="405304"/>
    <mc:AlternateContent xmlns:mc="http://schemas.openxmlformats.org/markup-compatibility/2006" xmlns:a14="http://schemas.microsoft.com/office/drawing/2010/main">
      <mc:Choice Requires="a14">
        <xdr:sp macro="" textlink="">
          <xdr:nvSpPr>
            <xdr:cNvPr id="4" name="TextBox 3">
              <a:extLst>
                <a:ext uri="{FF2B5EF4-FFF2-40B4-BE49-F238E27FC236}">
                  <a16:creationId xmlns:a16="http://schemas.microsoft.com/office/drawing/2014/main" id="{00000000-0008-0000-0300-000004000000}"/>
                </a:ext>
              </a:extLst>
            </xdr:cNvPr>
            <xdr:cNvSpPr txBox="1"/>
          </xdr:nvSpPr>
          <xdr:spPr>
            <a:xfrm>
              <a:off x="7475220" y="3383280"/>
              <a:ext cx="1127760" cy="40530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n-US" sz="1400" b="0" i="1">
                        <a:latin typeface="Cambria Math" panose="02040503050406030204" pitchFamily="18" charset="0"/>
                      </a:rPr>
                      <m:t>𝑣</m:t>
                    </m:r>
                    <m:r>
                      <a:rPr lang="en-US" sz="1400" b="0" i="1">
                        <a:latin typeface="Cambria Math" panose="02040503050406030204" pitchFamily="18" charset="0"/>
                      </a:rPr>
                      <m:t>=</m:t>
                    </m:r>
                    <m:f>
                      <m:fPr>
                        <m:ctrlPr>
                          <a:rPr lang="en-US" sz="1400" b="0" i="1">
                            <a:latin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𝑞</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𝑛</m:t>
                            </m:r>
                          </m:e>
                          <m:sub>
                            <m:r>
                              <a:rPr lang="en-US" sz="1400" b="0" i="1">
                                <a:latin typeface="Cambria Math" panose="02040503050406030204" pitchFamily="18" charset="0"/>
                                <a:ea typeface="Cambria Math" panose="02040503050406030204" pitchFamily="18" charset="0"/>
                              </a:rPr>
                              <m:t>𝑒</m:t>
                            </m:r>
                          </m:sub>
                        </m:sSub>
                      </m:den>
                    </m:f>
                  </m:oMath>
                </m:oMathPara>
              </a14:m>
              <a:endParaRPr lang="en-US" sz="1400"/>
            </a:p>
          </xdr:txBody>
        </xdr:sp>
      </mc:Choice>
      <mc:Fallback xmlns="">
        <xdr:sp macro="" textlink="">
          <xdr:nvSpPr>
            <xdr:cNvPr id="4" name="TextBox 3">
              <a:extLst>
                <a:ext uri="{FF2B5EF4-FFF2-40B4-BE49-F238E27FC236}">
                  <a16:creationId xmlns:a16="http://schemas.microsoft.com/office/drawing/2014/main" id="{EEAFE80E-B6F6-46D5-8444-06AF35BA3D6E}"/>
                </a:ext>
              </a:extLst>
            </xdr:cNvPr>
            <xdr:cNvSpPr txBox="1"/>
          </xdr:nvSpPr>
          <xdr:spPr>
            <a:xfrm>
              <a:off x="7475220" y="3383280"/>
              <a:ext cx="1127760" cy="40530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n-US" sz="1400" b="0" i="0">
                  <a:latin typeface="Cambria Math" panose="02040503050406030204" pitchFamily="18" charset="0"/>
                </a:rPr>
                <a:t>𝑣=</a:t>
              </a:r>
              <a:r>
                <a:rPr lang="en-US" sz="1400" b="0" i="0">
                  <a:latin typeface="Cambria Math" panose="02040503050406030204" pitchFamily="18" charset="0"/>
                  <a:ea typeface="Cambria Math" panose="02040503050406030204" pitchFamily="18" charset="0"/>
                </a:rPr>
                <a:t>𝑞/𝑛_𝑒 </a:t>
              </a:r>
              <a:endParaRPr lang="en-US" sz="1400"/>
            </a:p>
          </xdr:txBody>
        </xdr:sp>
      </mc:Fallback>
    </mc:AlternateContent>
    <xdr:clientData/>
  </xdr:oneCellAnchor>
  <xdr:twoCellAnchor editAs="oneCell">
    <xdr:from>
      <xdr:col>8</xdr:col>
      <xdr:colOff>60960</xdr:colOff>
      <xdr:row>28</xdr:row>
      <xdr:rowOff>167640</xdr:rowOff>
    </xdr:from>
    <xdr:to>
      <xdr:col>18</xdr:col>
      <xdr:colOff>46247</xdr:colOff>
      <xdr:row>58</xdr:row>
      <xdr:rowOff>168115</xdr:rowOff>
    </xdr:to>
    <xdr:pic>
      <xdr:nvPicPr>
        <xdr:cNvPr id="5" name="Picture 4">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2"/>
        <a:stretch>
          <a:fillRect/>
        </a:stretch>
      </xdr:blipFill>
      <xdr:spPr>
        <a:xfrm>
          <a:off x="4937760" y="5303520"/>
          <a:ext cx="6081287" cy="5486875"/>
        </a:xfrm>
        <a:prstGeom prst="rect">
          <a:avLst/>
        </a:prstGeom>
      </xdr:spPr>
    </xdr:pic>
    <xdr:clientData/>
  </xdr:twoCellAnchor>
  <xdr:twoCellAnchor editAs="oneCell">
    <xdr:from>
      <xdr:col>1</xdr:col>
      <xdr:colOff>223854</xdr:colOff>
      <xdr:row>38</xdr:row>
      <xdr:rowOff>160021</xdr:rowOff>
    </xdr:from>
    <xdr:to>
      <xdr:col>6</xdr:col>
      <xdr:colOff>190499</xdr:colOff>
      <xdr:row>51</xdr:row>
      <xdr:rowOff>137161</xdr:rowOff>
    </xdr:to>
    <xdr:pic>
      <xdr:nvPicPr>
        <xdr:cNvPr id="6" name="Picture 5">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3"/>
        <a:stretch>
          <a:fillRect/>
        </a:stretch>
      </xdr:blipFill>
      <xdr:spPr>
        <a:xfrm>
          <a:off x="833454" y="7124701"/>
          <a:ext cx="3243245" cy="2354580"/>
        </a:xfrm>
        <a:prstGeom prst="rect">
          <a:avLst/>
        </a:prstGeom>
      </xdr:spPr>
    </xdr:pic>
    <xdr:clientData/>
  </xdr:twoCellAnchor>
  <xdr:twoCellAnchor>
    <xdr:from>
      <xdr:col>6</xdr:col>
      <xdr:colOff>205740</xdr:colOff>
      <xdr:row>73</xdr:row>
      <xdr:rowOff>0</xdr:rowOff>
    </xdr:from>
    <xdr:to>
      <xdr:col>9</xdr:col>
      <xdr:colOff>167640</xdr:colOff>
      <xdr:row>115</xdr:row>
      <xdr:rowOff>60960</xdr:rowOff>
    </xdr:to>
    <xdr:sp macro="" textlink="">
      <xdr:nvSpPr>
        <xdr:cNvPr id="7" name="Freeform: Shape 6">
          <a:extLst>
            <a:ext uri="{FF2B5EF4-FFF2-40B4-BE49-F238E27FC236}">
              <a16:creationId xmlns:a16="http://schemas.microsoft.com/office/drawing/2014/main" id="{00000000-0008-0000-0300-000007000000}"/>
            </a:ext>
          </a:extLst>
        </xdr:cNvPr>
        <xdr:cNvSpPr/>
      </xdr:nvSpPr>
      <xdr:spPr>
        <a:xfrm>
          <a:off x="3863340" y="12268200"/>
          <a:ext cx="1790700" cy="7879080"/>
        </a:xfrm>
        <a:custGeom>
          <a:avLst/>
          <a:gdLst>
            <a:gd name="connsiteX0" fmla="*/ 0 w 1790700"/>
            <a:gd name="connsiteY0" fmla="*/ 0 h 2933700"/>
            <a:gd name="connsiteX1" fmla="*/ 1790700 w 1790700"/>
            <a:gd name="connsiteY1" fmla="*/ 0 h 2933700"/>
            <a:gd name="connsiteX2" fmla="*/ 1783080 w 1790700"/>
            <a:gd name="connsiteY2" fmla="*/ 2933700 h 2933700"/>
            <a:gd name="connsiteX3" fmla="*/ 1203960 w 1790700"/>
            <a:gd name="connsiteY3" fmla="*/ 2926080 h 2933700"/>
            <a:gd name="connsiteX0" fmla="*/ 0 w 1790700"/>
            <a:gd name="connsiteY0" fmla="*/ 0 h 2933700"/>
            <a:gd name="connsiteX1" fmla="*/ 1790700 w 1790700"/>
            <a:gd name="connsiteY1" fmla="*/ 0 h 2933700"/>
            <a:gd name="connsiteX2" fmla="*/ 1783080 w 1790700"/>
            <a:gd name="connsiteY2" fmla="*/ 2933700 h 2933700"/>
            <a:gd name="connsiteX3" fmla="*/ 91440 w 1790700"/>
            <a:gd name="connsiteY3" fmla="*/ 2929092 h 2933700"/>
          </a:gdLst>
          <a:ahLst/>
          <a:cxnLst>
            <a:cxn ang="0">
              <a:pos x="connsiteX0" y="connsiteY0"/>
            </a:cxn>
            <a:cxn ang="0">
              <a:pos x="connsiteX1" y="connsiteY1"/>
            </a:cxn>
            <a:cxn ang="0">
              <a:pos x="connsiteX2" y="connsiteY2"/>
            </a:cxn>
            <a:cxn ang="0">
              <a:pos x="connsiteX3" y="connsiteY3"/>
            </a:cxn>
          </a:cxnLst>
          <a:rect l="l" t="t" r="r" b="b"/>
          <a:pathLst>
            <a:path w="1790700" h="2933700">
              <a:moveTo>
                <a:pt x="0" y="0"/>
              </a:moveTo>
              <a:lnTo>
                <a:pt x="1790700" y="0"/>
              </a:lnTo>
              <a:lnTo>
                <a:pt x="1783080" y="2933700"/>
              </a:lnTo>
              <a:lnTo>
                <a:pt x="91440" y="2929092"/>
              </a:lnTo>
            </a:path>
          </a:pathLst>
        </a:custGeom>
        <a:noFill/>
        <a:ln w="76200">
          <a:solidFill>
            <a:srgbClr val="FFCCCC"/>
          </a:solidFill>
          <a:headEnd type="none" w="med" len="med"/>
          <a:tailEnd type="arrow"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1</xdr:col>
      <xdr:colOff>190500</xdr:colOff>
      <xdr:row>6</xdr:row>
      <xdr:rowOff>56046</xdr:rowOff>
    </xdr:from>
    <xdr:to>
      <xdr:col>6</xdr:col>
      <xdr:colOff>60960</xdr:colOff>
      <xdr:row>18</xdr:row>
      <xdr:rowOff>168273</xdr:rowOff>
    </xdr:to>
    <xdr:pic>
      <xdr:nvPicPr>
        <xdr:cNvPr id="8" name="Picture 7">
          <a:extLst>
            <a:ext uri="{FF2B5EF4-FFF2-40B4-BE49-F238E27FC236}">
              <a16:creationId xmlns:a16="http://schemas.microsoft.com/office/drawing/2014/main" id="{00000000-0008-0000-0300-000008000000}"/>
            </a:ext>
          </a:extLst>
        </xdr:cNvPr>
        <xdr:cNvPicPr>
          <a:picLocks noChangeAspect="1"/>
        </xdr:cNvPicPr>
      </xdr:nvPicPr>
      <xdr:blipFill>
        <a:blip xmlns:r="http://schemas.openxmlformats.org/officeDocument/2006/relationships" r:embed="rId1"/>
        <a:stretch>
          <a:fillRect/>
        </a:stretch>
      </xdr:blipFill>
      <xdr:spPr>
        <a:xfrm>
          <a:off x="800100" y="1168566"/>
          <a:ext cx="3147060" cy="2306787"/>
        </a:xfrm>
        <a:prstGeom prst="rect">
          <a:avLst/>
        </a:prstGeom>
      </xdr:spPr>
    </xdr:pic>
    <xdr:clientData/>
  </xdr:twoCellAnchor>
  <xdr:oneCellAnchor>
    <xdr:from>
      <xdr:col>9</xdr:col>
      <xdr:colOff>175260</xdr:colOff>
      <xdr:row>10</xdr:row>
      <xdr:rowOff>83820</xdr:rowOff>
    </xdr:from>
    <xdr:ext cx="1127760" cy="404726"/>
    <mc:AlternateContent xmlns:mc="http://schemas.openxmlformats.org/markup-compatibility/2006" xmlns:a14="http://schemas.microsoft.com/office/drawing/2010/main">
      <mc:Choice Requires="a14">
        <xdr:sp macro="" textlink="">
          <xdr:nvSpPr>
            <xdr:cNvPr id="9" name="TextBox 8">
              <a:extLst>
                <a:ext uri="{FF2B5EF4-FFF2-40B4-BE49-F238E27FC236}">
                  <a16:creationId xmlns:a16="http://schemas.microsoft.com/office/drawing/2014/main" id="{00000000-0008-0000-0300-000009000000}"/>
                </a:ext>
              </a:extLst>
            </xdr:cNvPr>
            <xdr:cNvSpPr txBox="1"/>
          </xdr:nvSpPr>
          <xdr:spPr>
            <a:xfrm>
              <a:off x="5890260" y="1927860"/>
              <a:ext cx="1127760" cy="4047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n-US" sz="1400" b="0" i="1">
                        <a:latin typeface="Cambria Math" panose="02040503050406030204" pitchFamily="18" charset="0"/>
                      </a:rPr>
                      <m:t>𝑞</m:t>
                    </m:r>
                    <m:r>
                      <a:rPr lang="en-US" sz="1400" b="0" i="1">
                        <a:latin typeface="Cambria Math" panose="02040503050406030204" pitchFamily="18" charset="0"/>
                      </a:rPr>
                      <m:t>=−</m:t>
                    </m:r>
                    <m:r>
                      <a:rPr lang="en-US" sz="1400" b="0" i="1">
                        <a:latin typeface="Cambria Math" panose="02040503050406030204" pitchFamily="18" charset="0"/>
                      </a:rPr>
                      <m:t>𝐾</m:t>
                    </m:r>
                    <m:f>
                      <m:fPr>
                        <m:ctrlPr>
                          <a:rPr lang="en-US" sz="1400" b="0" i="1">
                            <a:latin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𝐻</m:t>
                        </m:r>
                      </m:num>
                      <m:den>
                        <m:r>
                          <a:rPr lang="en-US" sz="1400" b="0" i="1">
                            <a:latin typeface="Cambria Math" panose="02040503050406030204" pitchFamily="18" charset="0"/>
                            <a:ea typeface="Cambria Math" panose="02040503050406030204" pitchFamily="18" charset="0"/>
                          </a:rPr>
                          <m:t>∆ℓ</m:t>
                        </m:r>
                      </m:den>
                    </m:f>
                  </m:oMath>
                </m:oMathPara>
              </a14:m>
              <a:endParaRPr lang="en-US" sz="1400"/>
            </a:p>
          </xdr:txBody>
        </xdr:sp>
      </mc:Choice>
      <mc:Fallback xmlns="">
        <xdr:sp macro="" textlink="">
          <xdr:nvSpPr>
            <xdr:cNvPr id="9" name="TextBox 8">
              <a:extLst>
                <a:ext uri="{FF2B5EF4-FFF2-40B4-BE49-F238E27FC236}">
                  <a16:creationId xmlns:a16="http://schemas.microsoft.com/office/drawing/2014/main" id="{DC708414-BE91-4188-8226-9A51A5661F96}"/>
                </a:ext>
              </a:extLst>
            </xdr:cNvPr>
            <xdr:cNvSpPr txBox="1"/>
          </xdr:nvSpPr>
          <xdr:spPr>
            <a:xfrm>
              <a:off x="5890260" y="1927860"/>
              <a:ext cx="1127760" cy="4047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US" sz="1400" b="0" i="0">
                  <a:latin typeface="Cambria Math" panose="02040503050406030204" pitchFamily="18" charset="0"/>
                </a:rPr>
                <a:t>𝑞=−𝐾</a:t>
              </a:r>
              <a:r>
                <a:rPr lang="en-US" sz="1400" b="0" i="0">
                  <a:latin typeface="Cambria Math" panose="02040503050406030204" pitchFamily="18" charset="0"/>
                  <a:ea typeface="Cambria Math" panose="02040503050406030204" pitchFamily="18" charset="0"/>
                </a:rPr>
                <a:t> ∆𝐻/∆ℓ</a:t>
              </a:r>
              <a:endParaRPr lang="en-US" sz="1400"/>
            </a:p>
          </xdr:txBody>
        </xdr:sp>
      </mc:Fallback>
    </mc:AlternateContent>
    <xdr:clientData/>
  </xdr:oneCellAnchor>
  <xdr:oneCellAnchor>
    <xdr:from>
      <xdr:col>9</xdr:col>
      <xdr:colOff>160020</xdr:colOff>
      <xdr:row>15</xdr:row>
      <xdr:rowOff>76200</xdr:rowOff>
    </xdr:from>
    <xdr:ext cx="1127760" cy="405304"/>
    <mc:AlternateContent xmlns:mc="http://schemas.openxmlformats.org/markup-compatibility/2006" xmlns:a14="http://schemas.microsoft.com/office/drawing/2010/main">
      <mc:Choice Requires="a14">
        <xdr:sp macro="" textlink="">
          <xdr:nvSpPr>
            <xdr:cNvPr id="10" name="TextBox 9">
              <a:extLst>
                <a:ext uri="{FF2B5EF4-FFF2-40B4-BE49-F238E27FC236}">
                  <a16:creationId xmlns:a16="http://schemas.microsoft.com/office/drawing/2014/main" id="{00000000-0008-0000-0300-00000A000000}"/>
                </a:ext>
              </a:extLst>
            </xdr:cNvPr>
            <xdr:cNvSpPr txBox="1"/>
          </xdr:nvSpPr>
          <xdr:spPr>
            <a:xfrm>
              <a:off x="5875020" y="2834640"/>
              <a:ext cx="1127760" cy="40530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n-US" sz="1400" b="0" i="1">
                        <a:latin typeface="Cambria Math" panose="02040503050406030204" pitchFamily="18" charset="0"/>
                      </a:rPr>
                      <m:t>𝑣</m:t>
                    </m:r>
                    <m:r>
                      <a:rPr lang="en-US" sz="1400" b="0" i="1">
                        <a:latin typeface="Cambria Math" panose="02040503050406030204" pitchFamily="18" charset="0"/>
                      </a:rPr>
                      <m:t>=</m:t>
                    </m:r>
                    <m:f>
                      <m:fPr>
                        <m:ctrlPr>
                          <a:rPr lang="en-US" sz="1400" b="0" i="1">
                            <a:latin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𝑞</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𝑛</m:t>
                            </m:r>
                          </m:e>
                          <m:sub>
                            <m:r>
                              <a:rPr lang="en-US" sz="1400" b="0" i="1">
                                <a:latin typeface="Cambria Math" panose="02040503050406030204" pitchFamily="18" charset="0"/>
                                <a:ea typeface="Cambria Math" panose="02040503050406030204" pitchFamily="18" charset="0"/>
                              </a:rPr>
                              <m:t>𝑒</m:t>
                            </m:r>
                          </m:sub>
                        </m:sSub>
                      </m:den>
                    </m:f>
                  </m:oMath>
                </m:oMathPara>
              </a14:m>
              <a:endParaRPr lang="en-US" sz="1400"/>
            </a:p>
          </xdr:txBody>
        </xdr:sp>
      </mc:Choice>
      <mc:Fallback xmlns="">
        <xdr:sp macro="" textlink="">
          <xdr:nvSpPr>
            <xdr:cNvPr id="10" name="TextBox 9">
              <a:extLst>
                <a:ext uri="{FF2B5EF4-FFF2-40B4-BE49-F238E27FC236}">
                  <a16:creationId xmlns:a16="http://schemas.microsoft.com/office/drawing/2014/main" id="{1BBC82B0-2EBD-421B-8728-56B2B17B9726}"/>
                </a:ext>
              </a:extLst>
            </xdr:cNvPr>
            <xdr:cNvSpPr txBox="1"/>
          </xdr:nvSpPr>
          <xdr:spPr>
            <a:xfrm>
              <a:off x="5875020" y="2834640"/>
              <a:ext cx="1127760" cy="40530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US" sz="1400" b="0" i="0">
                  <a:latin typeface="Cambria Math" panose="02040503050406030204" pitchFamily="18" charset="0"/>
                </a:rPr>
                <a:t>𝑣=</a:t>
              </a:r>
              <a:r>
                <a:rPr lang="en-US" sz="1400" b="0" i="0">
                  <a:latin typeface="Cambria Math" panose="02040503050406030204" pitchFamily="18" charset="0"/>
                  <a:ea typeface="Cambria Math" panose="02040503050406030204" pitchFamily="18" charset="0"/>
                </a:rPr>
                <a:t>𝑞/𝑛_𝑒 </a:t>
              </a:r>
              <a:endParaRPr lang="en-US" sz="1400"/>
            </a:p>
          </xdr:txBody>
        </xdr:sp>
      </mc:Fallback>
    </mc:AlternateContent>
    <xdr:clientData/>
  </xdr:oneCellAnchor>
  <xdr:twoCellAnchor editAs="oneCell">
    <xdr:from>
      <xdr:col>8</xdr:col>
      <xdr:colOff>60960</xdr:colOff>
      <xdr:row>28</xdr:row>
      <xdr:rowOff>167640</xdr:rowOff>
    </xdr:from>
    <xdr:to>
      <xdr:col>18</xdr:col>
      <xdr:colOff>46247</xdr:colOff>
      <xdr:row>58</xdr:row>
      <xdr:rowOff>168115</xdr:rowOff>
    </xdr:to>
    <xdr:pic>
      <xdr:nvPicPr>
        <xdr:cNvPr id="11" name="Picture 10">
          <a:extLst>
            <a:ext uri="{FF2B5EF4-FFF2-40B4-BE49-F238E27FC236}">
              <a16:creationId xmlns:a16="http://schemas.microsoft.com/office/drawing/2014/main" id="{00000000-0008-0000-0300-00000B000000}"/>
            </a:ext>
          </a:extLst>
        </xdr:cNvPr>
        <xdr:cNvPicPr>
          <a:picLocks noChangeAspect="1"/>
        </xdr:cNvPicPr>
      </xdr:nvPicPr>
      <xdr:blipFill>
        <a:blip xmlns:r="http://schemas.openxmlformats.org/officeDocument/2006/relationships" r:embed="rId2"/>
        <a:stretch>
          <a:fillRect/>
        </a:stretch>
      </xdr:blipFill>
      <xdr:spPr>
        <a:xfrm>
          <a:off x="5166360" y="5303520"/>
          <a:ext cx="6081287" cy="5486875"/>
        </a:xfrm>
        <a:prstGeom prst="rect">
          <a:avLst/>
        </a:prstGeom>
      </xdr:spPr>
    </xdr:pic>
    <xdr:clientData/>
  </xdr:twoCellAnchor>
  <xdr:twoCellAnchor editAs="oneCell">
    <xdr:from>
      <xdr:col>1</xdr:col>
      <xdr:colOff>223854</xdr:colOff>
      <xdr:row>38</xdr:row>
      <xdr:rowOff>160021</xdr:rowOff>
    </xdr:from>
    <xdr:to>
      <xdr:col>6</xdr:col>
      <xdr:colOff>190499</xdr:colOff>
      <xdr:row>51</xdr:row>
      <xdr:rowOff>137161</xdr:rowOff>
    </xdr:to>
    <xdr:pic>
      <xdr:nvPicPr>
        <xdr:cNvPr id="12" name="Picture 11">
          <a:extLst>
            <a:ext uri="{FF2B5EF4-FFF2-40B4-BE49-F238E27FC236}">
              <a16:creationId xmlns:a16="http://schemas.microsoft.com/office/drawing/2014/main" id="{00000000-0008-0000-0300-00000C000000}"/>
            </a:ext>
          </a:extLst>
        </xdr:cNvPr>
        <xdr:cNvPicPr>
          <a:picLocks noChangeAspect="1"/>
        </xdr:cNvPicPr>
      </xdr:nvPicPr>
      <xdr:blipFill>
        <a:blip xmlns:r="http://schemas.openxmlformats.org/officeDocument/2006/relationships" r:embed="rId3"/>
        <a:stretch>
          <a:fillRect/>
        </a:stretch>
      </xdr:blipFill>
      <xdr:spPr>
        <a:xfrm>
          <a:off x="833454" y="7124701"/>
          <a:ext cx="3243245" cy="2354580"/>
        </a:xfrm>
        <a:prstGeom prst="rect">
          <a:avLst/>
        </a:prstGeom>
      </xdr:spPr>
    </xdr:pic>
    <xdr:clientData/>
  </xdr:twoCellAnchor>
  <xdr:twoCellAnchor>
    <xdr:from>
      <xdr:col>6</xdr:col>
      <xdr:colOff>205740</xdr:colOff>
      <xdr:row>73</xdr:row>
      <xdr:rowOff>0</xdr:rowOff>
    </xdr:from>
    <xdr:to>
      <xdr:col>9</xdr:col>
      <xdr:colOff>167640</xdr:colOff>
      <xdr:row>116</xdr:row>
      <xdr:rowOff>60960</xdr:rowOff>
    </xdr:to>
    <xdr:sp macro="" textlink="">
      <xdr:nvSpPr>
        <xdr:cNvPr id="13" name="Freeform: Shape 12">
          <a:extLst>
            <a:ext uri="{FF2B5EF4-FFF2-40B4-BE49-F238E27FC236}">
              <a16:creationId xmlns:a16="http://schemas.microsoft.com/office/drawing/2014/main" id="{00000000-0008-0000-0300-00000D000000}"/>
            </a:ext>
          </a:extLst>
        </xdr:cNvPr>
        <xdr:cNvSpPr/>
      </xdr:nvSpPr>
      <xdr:spPr>
        <a:xfrm>
          <a:off x="4091940" y="13380720"/>
          <a:ext cx="1790700" cy="8061960"/>
        </a:xfrm>
        <a:custGeom>
          <a:avLst/>
          <a:gdLst>
            <a:gd name="connsiteX0" fmla="*/ 0 w 1790700"/>
            <a:gd name="connsiteY0" fmla="*/ 0 h 2933700"/>
            <a:gd name="connsiteX1" fmla="*/ 1790700 w 1790700"/>
            <a:gd name="connsiteY1" fmla="*/ 0 h 2933700"/>
            <a:gd name="connsiteX2" fmla="*/ 1783080 w 1790700"/>
            <a:gd name="connsiteY2" fmla="*/ 2933700 h 2933700"/>
            <a:gd name="connsiteX3" fmla="*/ 1203960 w 1790700"/>
            <a:gd name="connsiteY3" fmla="*/ 2926080 h 2933700"/>
            <a:gd name="connsiteX0" fmla="*/ 0 w 1790700"/>
            <a:gd name="connsiteY0" fmla="*/ 0 h 2933700"/>
            <a:gd name="connsiteX1" fmla="*/ 1790700 w 1790700"/>
            <a:gd name="connsiteY1" fmla="*/ 0 h 2933700"/>
            <a:gd name="connsiteX2" fmla="*/ 1783080 w 1790700"/>
            <a:gd name="connsiteY2" fmla="*/ 2933700 h 2933700"/>
            <a:gd name="connsiteX3" fmla="*/ 91440 w 1790700"/>
            <a:gd name="connsiteY3" fmla="*/ 2929092 h 2933700"/>
          </a:gdLst>
          <a:ahLst/>
          <a:cxnLst>
            <a:cxn ang="0">
              <a:pos x="connsiteX0" y="connsiteY0"/>
            </a:cxn>
            <a:cxn ang="0">
              <a:pos x="connsiteX1" y="connsiteY1"/>
            </a:cxn>
            <a:cxn ang="0">
              <a:pos x="connsiteX2" y="connsiteY2"/>
            </a:cxn>
            <a:cxn ang="0">
              <a:pos x="connsiteX3" y="connsiteY3"/>
            </a:cxn>
          </a:cxnLst>
          <a:rect l="l" t="t" r="r" b="b"/>
          <a:pathLst>
            <a:path w="1790700" h="2933700">
              <a:moveTo>
                <a:pt x="0" y="0"/>
              </a:moveTo>
              <a:lnTo>
                <a:pt x="1790700" y="0"/>
              </a:lnTo>
              <a:lnTo>
                <a:pt x="1783080" y="2933700"/>
              </a:lnTo>
              <a:lnTo>
                <a:pt x="91440" y="2929092"/>
              </a:lnTo>
            </a:path>
          </a:pathLst>
        </a:custGeom>
        <a:noFill/>
        <a:ln w="76200">
          <a:solidFill>
            <a:srgbClr val="FFCCCC"/>
          </a:solidFill>
          <a:headEnd type="none" w="med" len="med"/>
          <a:tailEnd type="arrow"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287262</xdr:colOff>
      <xdr:row>16</xdr:row>
      <xdr:rowOff>160020</xdr:rowOff>
    </xdr:from>
    <xdr:to>
      <xdr:col>1</xdr:col>
      <xdr:colOff>528562</xdr:colOff>
      <xdr:row>18</xdr:row>
      <xdr:rowOff>25400</xdr:rowOff>
    </xdr:to>
    <xdr:sp macro="" textlink="">
      <xdr:nvSpPr>
        <xdr:cNvPr id="2" name="Oval 1">
          <a:extLst>
            <a:ext uri="{FF2B5EF4-FFF2-40B4-BE49-F238E27FC236}">
              <a16:creationId xmlns:a16="http://schemas.microsoft.com/office/drawing/2014/main" id="{00000000-0008-0000-0400-000002000000}"/>
            </a:ext>
          </a:extLst>
        </xdr:cNvPr>
        <xdr:cNvSpPr/>
      </xdr:nvSpPr>
      <xdr:spPr>
        <a:xfrm>
          <a:off x="892024" y="3220115"/>
          <a:ext cx="241300" cy="228237"/>
        </a:xfrm>
        <a:prstGeom prst="ellipse">
          <a:avLst/>
        </a:prstGeom>
        <a:solidFill>
          <a:srgbClr val="00B0F0">
            <a:alpha val="50000"/>
          </a:srgbClr>
        </a:solidFill>
        <a:ln>
          <a:solidFill>
            <a:srgbClr val="7030A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184612</xdr:colOff>
      <xdr:row>16</xdr:row>
      <xdr:rowOff>145107</xdr:rowOff>
    </xdr:from>
    <xdr:to>
      <xdr:col>11</xdr:col>
      <xdr:colOff>425147</xdr:colOff>
      <xdr:row>18</xdr:row>
      <xdr:rowOff>26005</xdr:rowOff>
    </xdr:to>
    <xdr:sp macro="" textlink="">
      <xdr:nvSpPr>
        <xdr:cNvPr id="3" name="Oval 2">
          <a:extLst>
            <a:ext uri="{FF2B5EF4-FFF2-40B4-BE49-F238E27FC236}">
              <a16:creationId xmlns:a16="http://schemas.microsoft.com/office/drawing/2014/main" id="{00000000-0008-0000-0400-000003000000}"/>
            </a:ext>
          </a:extLst>
        </xdr:cNvPr>
        <xdr:cNvSpPr/>
      </xdr:nvSpPr>
      <xdr:spPr>
        <a:xfrm>
          <a:off x="7308707" y="3205202"/>
          <a:ext cx="240535" cy="243755"/>
        </a:xfrm>
        <a:prstGeom prst="ellipse">
          <a:avLst/>
        </a:prstGeom>
        <a:solidFill>
          <a:srgbClr val="FF0000">
            <a:alpha val="50000"/>
          </a:srgb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mc:AlternateContent xmlns:mc="http://schemas.openxmlformats.org/markup-compatibility/2006">
    <mc:Choice xmlns:a14="http://schemas.microsoft.com/office/drawing/2010/main" Requires="a14">
      <xdr:twoCellAnchor>
        <xdr:from>
          <xdr:col>5</xdr:col>
          <xdr:colOff>19050</xdr:colOff>
          <xdr:row>4</xdr:row>
          <xdr:rowOff>9525</xdr:rowOff>
        </xdr:from>
        <xdr:to>
          <xdr:col>7</xdr:col>
          <xdr:colOff>590550</xdr:colOff>
          <xdr:row>7</xdr:row>
          <xdr:rowOff>0</xdr:rowOff>
        </xdr:to>
        <xdr:sp macro="" textlink="">
          <xdr:nvSpPr>
            <xdr:cNvPr id="4097" name="Button 1" hidden="1">
              <a:extLst>
                <a:ext uri="{63B3BB69-23CF-44E3-9099-C40C66FF867C}">
                  <a14:compatExt spid="_x0000_s4097"/>
                </a:ext>
                <a:ext uri="{FF2B5EF4-FFF2-40B4-BE49-F238E27FC236}">
                  <a16:creationId xmlns:a16="http://schemas.microsoft.com/office/drawing/2014/main" id="{00000000-0008-0000-0400-0000011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800" b="0" i="0" u="none" strike="noStrike" baseline="0">
                  <a:solidFill>
                    <a:srgbClr val="000000"/>
                  </a:solidFill>
                  <a:latin typeface="Calibri"/>
                  <a:cs typeface="Calibri"/>
                </a:rPr>
                <a:t>Reset the Time</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333375</xdr:colOff>
          <xdr:row>4</xdr:row>
          <xdr:rowOff>19050</xdr:rowOff>
        </xdr:from>
        <xdr:to>
          <xdr:col>12</xdr:col>
          <xdr:colOff>333375</xdr:colOff>
          <xdr:row>7</xdr:row>
          <xdr:rowOff>19050</xdr:rowOff>
        </xdr:to>
        <xdr:sp macro="" textlink="">
          <xdr:nvSpPr>
            <xdr:cNvPr id="4098" name="Button 2" hidden="1">
              <a:extLst>
                <a:ext uri="{63B3BB69-23CF-44E3-9099-C40C66FF867C}">
                  <a14:compatExt spid="_x0000_s4098"/>
                </a:ext>
                <a:ext uri="{FF2B5EF4-FFF2-40B4-BE49-F238E27FC236}">
                  <a16:creationId xmlns:a16="http://schemas.microsoft.com/office/drawing/2014/main" id="{00000000-0008-0000-0400-0000021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800" b="0" i="0" u="none" strike="noStrike" baseline="0">
                  <a:solidFill>
                    <a:srgbClr val="000000"/>
                  </a:solidFill>
                  <a:latin typeface="Calibri"/>
                  <a:cs typeface="Calibri"/>
                </a:rPr>
                <a:t>Start the test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14</xdr:col>
          <xdr:colOff>9525</xdr:colOff>
          <xdr:row>4</xdr:row>
          <xdr:rowOff>19050</xdr:rowOff>
        </xdr:from>
        <xdr:to>
          <xdr:col>16</xdr:col>
          <xdr:colOff>400050</xdr:colOff>
          <xdr:row>7</xdr:row>
          <xdr:rowOff>0</xdr:rowOff>
        </xdr:to>
        <xdr:sp macro="" textlink="">
          <xdr:nvSpPr>
            <xdr:cNvPr id="4099" name="Button 3" hidden="1">
              <a:extLst>
                <a:ext uri="{63B3BB69-23CF-44E3-9099-C40C66FF867C}">
                  <a14:compatExt spid="_x0000_s4099"/>
                </a:ext>
                <a:ext uri="{FF2B5EF4-FFF2-40B4-BE49-F238E27FC236}">
                  <a16:creationId xmlns:a16="http://schemas.microsoft.com/office/drawing/2014/main" id="{00000000-0008-0000-0400-0000031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800" b="0" i="0" u="none" strike="noStrike" baseline="0">
                  <a:solidFill>
                    <a:srgbClr val="000000"/>
                  </a:solidFill>
                  <a:latin typeface="Calibri"/>
                  <a:cs typeface="Calibri"/>
                </a:rPr>
                <a:t>Stop Execution</a:t>
              </a:r>
            </a:p>
          </xdr:txBody>
        </xdr:sp>
        <xdr:clientData fPrintsWithSheet="0"/>
      </xdr:twoCellAnchor>
    </mc:Choice>
    <mc:Fallback/>
  </mc:AlternateContent>
  <xdr:twoCellAnchor>
    <xdr:from>
      <xdr:col>18</xdr:col>
      <xdr:colOff>88726</xdr:colOff>
      <xdr:row>10</xdr:row>
      <xdr:rowOff>157619</xdr:rowOff>
    </xdr:from>
    <xdr:to>
      <xdr:col>25</xdr:col>
      <xdr:colOff>422753</xdr:colOff>
      <xdr:row>25</xdr:row>
      <xdr:rowOff>74843</xdr:rowOff>
    </xdr:to>
    <xdr:graphicFrame macro="">
      <xdr:nvGraphicFramePr>
        <xdr:cNvPr id="31" name="Chart 30">
          <a:extLst>
            <a:ext uri="{FF2B5EF4-FFF2-40B4-BE49-F238E27FC236}">
              <a16:creationId xmlns:a16="http://schemas.microsoft.com/office/drawing/2014/main" id="{00000000-0008-0000-0400-00001F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18</xdr:col>
      <xdr:colOff>490603</xdr:colOff>
      <xdr:row>2</xdr:row>
      <xdr:rowOff>134023</xdr:rowOff>
    </xdr:from>
    <xdr:to>
      <xdr:col>24</xdr:col>
      <xdr:colOff>478148</xdr:colOff>
      <xdr:row>9</xdr:row>
      <xdr:rowOff>16984</xdr:rowOff>
    </xdr:to>
    <xdr:pic>
      <xdr:nvPicPr>
        <xdr:cNvPr id="35" name="Picture 34">
          <a:extLst>
            <a:ext uri="{FF2B5EF4-FFF2-40B4-BE49-F238E27FC236}">
              <a16:creationId xmlns:a16="http://schemas.microsoft.com/office/drawing/2014/main" id="{00000000-0008-0000-0400-000023000000}"/>
            </a:ext>
          </a:extLst>
        </xdr:cNvPr>
        <xdr:cNvPicPr>
          <a:picLocks noChangeAspect="1"/>
        </xdr:cNvPicPr>
      </xdr:nvPicPr>
      <xdr:blipFill>
        <a:blip xmlns:r="http://schemas.openxmlformats.org/officeDocument/2006/relationships" r:embed="rId2"/>
        <a:stretch>
          <a:fillRect/>
        </a:stretch>
      </xdr:blipFill>
      <xdr:spPr>
        <a:xfrm>
          <a:off x="11857973" y="593311"/>
          <a:ext cx="3623903" cy="1236137"/>
        </a:xfrm>
        <a:prstGeom prst="rect">
          <a:avLst/>
        </a:prstGeom>
      </xdr:spPr>
    </xdr:pic>
    <xdr:clientData/>
  </xdr:twoCellAnchor>
  <xdr:twoCellAnchor>
    <xdr:from>
      <xdr:col>18</xdr:col>
      <xdr:colOff>0</xdr:colOff>
      <xdr:row>26</xdr:row>
      <xdr:rowOff>0</xdr:rowOff>
    </xdr:from>
    <xdr:to>
      <xdr:col>25</xdr:col>
      <xdr:colOff>334027</xdr:colOff>
      <xdr:row>39</xdr:row>
      <xdr:rowOff>107724</xdr:rowOff>
    </xdr:to>
    <xdr:graphicFrame macro="">
      <xdr:nvGraphicFramePr>
        <xdr:cNvPr id="36" name="Chart 35">
          <a:extLst>
            <a:ext uri="{FF2B5EF4-FFF2-40B4-BE49-F238E27FC236}">
              <a16:creationId xmlns:a16="http://schemas.microsoft.com/office/drawing/2014/main" id="{00000000-0008-0000-0400-00002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11</xdr:col>
      <xdr:colOff>184611</xdr:colOff>
      <xdr:row>13</xdr:row>
      <xdr:rowOff>161435</xdr:rowOff>
    </xdr:from>
    <xdr:to>
      <xdr:col>11</xdr:col>
      <xdr:colOff>425146</xdr:colOff>
      <xdr:row>15</xdr:row>
      <xdr:rowOff>42334</xdr:rowOff>
    </xdr:to>
    <xdr:sp macro="" textlink="">
      <xdr:nvSpPr>
        <xdr:cNvPr id="37" name="Oval 36">
          <a:extLst>
            <a:ext uri="{FF2B5EF4-FFF2-40B4-BE49-F238E27FC236}">
              <a16:creationId xmlns:a16="http://schemas.microsoft.com/office/drawing/2014/main" id="{00000000-0008-0000-0400-000025000000}"/>
            </a:ext>
          </a:extLst>
        </xdr:cNvPr>
        <xdr:cNvSpPr/>
      </xdr:nvSpPr>
      <xdr:spPr>
        <a:xfrm>
          <a:off x="7308706" y="2677245"/>
          <a:ext cx="240535" cy="243756"/>
        </a:xfrm>
        <a:prstGeom prst="ellipse">
          <a:avLst/>
        </a:prstGeom>
        <a:solidFill>
          <a:srgbClr val="7030A0">
            <a:alpha val="50000"/>
          </a:srgbClr>
        </a:solidFill>
        <a:ln>
          <a:solidFill>
            <a:schemeClr val="accent1">
              <a:shade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6.xml><?xml version="1.0" encoding="utf-8"?>
<c:userShapes xmlns:c="http://schemas.openxmlformats.org/drawingml/2006/chart">
  <cdr:relSizeAnchor xmlns:cdr="http://schemas.openxmlformats.org/drawingml/2006/chartDrawing">
    <cdr:from>
      <cdr:x>0.5879</cdr:x>
      <cdr:y>0.22093</cdr:y>
    </cdr:from>
    <cdr:to>
      <cdr:x>0.5879</cdr:x>
      <cdr:y>0.78948</cdr:y>
    </cdr:to>
    <cdr:cxnSp macro="">
      <cdr:nvCxnSpPr>
        <cdr:cNvPr id="3" name="Straight Arrow Connector 2">
          <a:extLst xmlns:a="http://schemas.openxmlformats.org/drawingml/2006/main">
            <a:ext uri="{FF2B5EF4-FFF2-40B4-BE49-F238E27FC236}">
              <a16:creationId xmlns:a16="http://schemas.microsoft.com/office/drawing/2014/main" id="{7D3806F9-A026-4970-8554-C3156E991F6F}"/>
            </a:ext>
          </a:extLst>
        </cdr:cNvPr>
        <cdr:cNvCxnSpPr/>
      </cdr:nvCxnSpPr>
      <cdr:spPr>
        <a:xfrm xmlns:a="http://schemas.openxmlformats.org/drawingml/2006/main">
          <a:off x="2687877" y="604381"/>
          <a:ext cx="0" cy="1555315"/>
        </a:xfrm>
        <a:prstGeom xmlns:a="http://schemas.openxmlformats.org/drawingml/2006/main" prst="straightConnector1">
          <a:avLst/>
        </a:prstGeom>
        <a:ln xmlns:a="http://schemas.openxmlformats.org/drawingml/2006/main" w="12700">
          <a:solidFill>
            <a:srgbClr val="FF0000"/>
          </a:solidFill>
          <a:prstDash val="dash"/>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0.5775</cdr:x>
      <cdr:y>0.13752</cdr:y>
    </cdr:from>
    <cdr:to>
      <cdr:x>0.6446</cdr:x>
      <cdr:y>0.51096</cdr:y>
    </cdr:to>
    <cdr:sp macro="" textlink="">
      <cdr:nvSpPr>
        <cdr:cNvPr id="2" name="TextBox 1">
          <a:extLst xmlns:a="http://schemas.openxmlformats.org/drawingml/2006/main">
            <a:ext uri="{FF2B5EF4-FFF2-40B4-BE49-F238E27FC236}">
              <a16:creationId xmlns:a16="http://schemas.microsoft.com/office/drawing/2014/main" id="{6DC6EAD7-325E-428D-AE2D-F9D8BA8D7CB6}"/>
            </a:ext>
          </a:extLst>
        </cdr:cNvPr>
        <cdr:cNvSpPr txBox="1"/>
      </cdr:nvSpPr>
      <cdr:spPr>
        <a:xfrm xmlns:a="http://schemas.openxmlformats.org/drawingml/2006/main" rot="16200000">
          <a:off x="2260963" y="704358"/>
          <a:ext cx="985381" cy="30238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FF0000"/>
              </a:solidFill>
            </a:rPr>
            <a:t>well location</a:t>
          </a:r>
        </a:p>
      </cdr:txBody>
    </cdr:sp>
  </cdr:relSizeAnchor>
</c:userShapes>
</file>

<file path=xl/drawings/drawing7.xml><?xml version="1.0" encoding="utf-8"?>
<xdr:wsDr xmlns:xdr="http://schemas.openxmlformats.org/drawingml/2006/spreadsheetDrawing" xmlns:a="http://schemas.openxmlformats.org/drawingml/2006/main">
  <xdr:twoCellAnchor editAs="oneCell">
    <xdr:from>
      <xdr:col>17</xdr:col>
      <xdr:colOff>114300</xdr:colOff>
      <xdr:row>127</xdr:row>
      <xdr:rowOff>4930</xdr:rowOff>
    </xdr:from>
    <xdr:to>
      <xdr:col>19</xdr:col>
      <xdr:colOff>347589</xdr:colOff>
      <xdr:row>130</xdr:row>
      <xdr:rowOff>144867</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stretch>
          <a:fillRect/>
        </a:stretch>
      </xdr:blipFill>
      <xdr:spPr>
        <a:xfrm>
          <a:off x="1501140" y="22026730"/>
          <a:ext cx="1818249" cy="688577"/>
        </a:xfrm>
        <a:prstGeom prst="rect">
          <a:avLst/>
        </a:prstGeom>
      </xdr:spPr>
    </xdr:pic>
    <xdr:clientData/>
  </xdr:twoCellAnchor>
  <xdr:twoCellAnchor>
    <xdr:from>
      <xdr:col>23</xdr:col>
      <xdr:colOff>480060</xdr:colOff>
      <xdr:row>130</xdr:row>
      <xdr:rowOff>38100</xdr:rowOff>
    </xdr:from>
    <xdr:to>
      <xdr:col>28</xdr:col>
      <xdr:colOff>457199</xdr:colOff>
      <xdr:row>147</xdr:row>
      <xdr:rowOff>91440</xdr:rowOff>
    </xdr:to>
    <xdr:graphicFrame macro="">
      <xdr:nvGraphicFramePr>
        <xdr:cNvPr id="4" name="Chart 3">
          <a:extLst>
            <a:ext uri="{FF2B5EF4-FFF2-40B4-BE49-F238E27FC236}">
              <a16:creationId xmlns:a16="http://schemas.microsoft.com/office/drawing/2014/main" id="{00000000-0008-0000-05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mc:AlternateContent xmlns:mc="http://schemas.openxmlformats.org/markup-compatibility/2006">
    <mc:Choice xmlns:a14="http://schemas.microsoft.com/office/drawing/2010/main" Requires="a14">
      <xdr:twoCellAnchor>
        <xdr:from>
          <xdr:col>5</xdr:col>
          <xdr:colOff>400050</xdr:colOff>
          <xdr:row>1</xdr:row>
          <xdr:rowOff>171450</xdr:rowOff>
        </xdr:from>
        <xdr:to>
          <xdr:col>7</xdr:col>
          <xdr:colOff>485775</xdr:colOff>
          <xdr:row>4</xdr:row>
          <xdr:rowOff>114300</xdr:rowOff>
        </xdr:to>
        <xdr:sp macro="" textlink="">
          <xdr:nvSpPr>
            <xdr:cNvPr id="5183" name="Button 63" hidden="1">
              <a:extLst>
                <a:ext uri="{63B3BB69-23CF-44E3-9099-C40C66FF867C}">
                  <a14:compatExt spid="_x0000_s5183"/>
                </a:ext>
                <a:ext uri="{FF2B5EF4-FFF2-40B4-BE49-F238E27FC236}">
                  <a16:creationId xmlns:a16="http://schemas.microsoft.com/office/drawing/2014/main" id="{00000000-0008-0000-0500-00003F14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400" b="0" i="0" u="none" strike="noStrike" baseline="0">
                  <a:solidFill>
                    <a:srgbClr val="000000"/>
                  </a:solidFill>
                  <a:latin typeface="Arial"/>
                  <a:cs typeface="Arial"/>
                </a:rPr>
                <a:t>Points Update</a:t>
              </a:r>
            </a:p>
          </xdr:txBody>
        </xdr:sp>
        <xdr:clientData fPrintsWithSheet="0"/>
      </xdr:twoCellAnchor>
    </mc:Choice>
    <mc:Fallback/>
  </mc:AlternateContent>
  <xdr:twoCellAnchor>
    <xdr:from>
      <xdr:col>0</xdr:col>
      <xdr:colOff>262889</xdr:colOff>
      <xdr:row>11</xdr:row>
      <xdr:rowOff>26125</xdr:rowOff>
    </xdr:from>
    <xdr:to>
      <xdr:col>4</xdr:col>
      <xdr:colOff>90350</xdr:colOff>
      <xdr:row>26</xdr:row>
      <xdr:rowOff>145868</xdr:rowOff>
    </xdr:to>
    <xdr:graphicFrame macro="">
      <xdr:nvGraphicFramePr>
        <xdr:cNvPr id="6" name="Chart 5">
          <a:extLst>
            <a:ext uri="{FF2B5EF4-FFF2-40B4-BE49-F238E27FC236}">
              <a16:creationId xmlns:a16="http://schemas.microsoft.com/office/drawing/2014/main" id="{00000000-0008-0000-05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xdr:col>
      <xdr:colOff>378278</xdr:colOff>
      <xdr:row>11</xdr:row>
      <xdr:rowOff>27213</xdr:rowOff>
    </xdr:from>
    <xdr:to>
      <xdr:col>8</xdr:col>
      <xdr:colOff>351608</xdr:colOff>
      <xdr:row>26</xdr:row>
      <xdr:rowOff>158931</xdr:rowOff>
    </xdr:to>
    <xdr:graphicFrame macro="">
      <xdr:nvGraphicFramePr>
        <xdr:cNvPr id="7" name="Chart 6">
          <a:extLst>
            <a:ext uri="{FF2B5EF4-FFF2-40B4-BE49-F238E27FC236}">
              <a16:creationId xmlns:a16="http://schemas.microsoft.com/office/drawing/2014/main" id="{00000000-0008-0000-05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xdr:col>
      <xdr:colOff>403861</xdr:colOff>
      <xdr:row>33</xdr:row>
      <xdr:rowOff>37011</xdr:rowOff>
    </xdr:from>
    <xdr:to>
      <xdr:col>8</xdr:col>
      <xdr:colOff>333103</xdr:colOff>
      <xdr:row>48</xdr:row>
      <xdr:rowOff>164374</xdr:rowOff>
    </xdr:to>
    <xdr:graphicFrame macro="">
      <xdr:nvGraphicFramePr>
        <xdr:cNvPr id="14" name="Chart 13">
          <a:extLst>
            <a:ext uri="{FF2B5EF4-FFF2-40B4-BE49-F238E27FC236}">
              <a16:creationId xmlns:a16="http://schemas.microsoft.com/office/drawing/2014/main" id="{00000000-0008-0000-05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mc:AlternateContent xmlns:mc="http://schemas.openxmlformats.org/markup-compatibility/2006">
    <mc:Choice xmlns:a14="http://schemas.microsoft.com/office/drawing/2010/main" Requires="a14">
      <xdr:twoCellAnchor>
        <xdr:from>
          <xdr:col>20</xdr:col>
          <xdr:colOff>781050</xdr:colOff>
          <xdr:row>2</xdr:row>
          <xdr:rowOff>171450</xdr:rowOff>
        </xdr:from>
        <xdr:to>
          <xdr:col>22</xdr:col>
          <xdr:colOff>514350</xdr:colOff>
          <xdr:row>5</xdr:row>
          <xdr:rowOff>114300</xdr:rowOff>
        </xdr:to>
        <xdr:sp macro="" textlink="">
          <xdr:nvSpPr>
            <xdr:cNvPr id="5184" name="Button 64" hidden="1">
              <a:extLst>
                <a:ext uri="{63B3BB69-23CF-44E3-9099-C40C66FF867C}">
                  <a14:compatExt spid="_x0000_s5184"/>
                </a:ext>
                <a:ext uri="{FF2B5EF4-FFF2-40B4-BE49-F238E27FC236}">
                  <a16:creationId xmlns:a16="http://schemas.microsoft.com/office/drawing/2014/main" id="{00000000-0008-0000-0500-0000401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Recover Flow Model</a:t>
              </a:r>
            </a:p>
          </xdr:txBody>
        </xdr:sp>
        <xdr:clientData fPrintsWithSheet="0"/>
      </xdr:twoCellAnchor>
    </mc:Choice>
    <mc:Fallback/>
  </mc:AlternateContent>
  <xdr:twoCellAnchor>
    <xdr:from>
      <xdr:col>19</xdr:col>
      <xdr:colOff>784860</xdr:colOff>
      <xdr:row>6</xdr:row>
      <xdr:rowOff>0</xdr:rowOff>
    </xdr:from>
    <xdr:to>
      <xdr:col>24</xdr:col>
      <xdr:colOff>7620</xdr:colOff>
      <xdr:row>9</xdr:row>
      <xdr:rowOff>91440</xdr:rowOff>
    </xdr:to>
    <xdr:sp macro="" textlink="">
      <xdr:nvSpPr>
        <xdr:cNvPr id="2" name="TextBox 1">
          <a:extLst>
            <a:ext uri="{FF2B5EF4-FFF2-40B4-BE49-F238E27FC236}">
              <a16:creationId xmlns:a16="http://schemas.microsoft.com/office/drawing/2014/main" id="{00000000-0008-0000-0500-000002000000}"/>
            </a:ext>
          </a:extLst>
        </xdr:cNvPr>
        <xdr:cNvSpPr txBox="1"/>
      </xdr:nvSpPr>
      <xdr:spPr>
        <a:xfrm>
          <a:off x="13647420" y="1097280"/>
          <a:ext cx="3185160" cy="64008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In the event of a #DIV/0! error in the Flow model, click on the recover button above to reset the model and remove</a:t>
          </a:r>
          <a:r>
            <a:rPr lang="en-US" sz="1100" baseline="0"/>
            <a:t> the error.  All values of K must be &gt;0.</a:t>
          </a:r>
          <a:endParaRPr lang="en-US" sz="1100"/>
        </a:p>
      </xdr:txBody>
    </xdr:sp>
    <xdr:clientData/>
  </xdr:twoCellAnchor>
  <mc:AlternateContent xmlns:mc="http://schemas.openxmlformats.org/markup-compatibility/2006">
    <mc:Choice xmlns:a14="http://schemas.microsoft.com/office/drawing/2010/main" Requires="a14">
      <xdr:twoCellAnchor>
        <xdr:from>
          <xdr:col>5</xdr:col>
          <xdr:colOff>400050</xdr:colOff>
          <xdr:row>5</xdr:row>
          <xdr:rowOff>66675</xdr:rowOff>
        </xdr:from>
        <xdr:to>
          <xdr:col>6</xdr:col>
          <xdr:colOff>323850</xdr:colOff>
          <xdr:row>8</xdr:row>
          <xdr:rowOff>0</xdr:rowOff>
        </xdr:to>
        <xdr:sp macro="" textlink="">
          <xdr:nvSpPr>
            <xdr:cNvPr id="5185" name="Button 65" hidden="1">
              <a:extLst>
                <a:ext uri="{63B3BB69-23CF-44E3-9099-C40C66FF867C}">
                  <a14:compatExt spid="_x0000_s5185"/>
                </a:ext>
                <a:ext uri="{FF2B5EF4-FFF2-40B4-BE49-F238E27FC236}">
                  <a16:creationId xmlns:a16="http://schemas.microsoft.com/office/drawing/2014/main" id="{00000000-0008-0000-0500-0000411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Porous Medium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xdr:col>
          <xdr:colOff>400050</xdr:colOff>
          <xdr:row>5</xdr:row>
          <xdr:rowOff>76200</xdr:rowOff>
        </xdr:from>
        <xdr:to>
          <xdr:col>7</xdr:col>
          <xdr:colOff>533400</xdr:colOff>
          <xdr:row>8</xdr:row>
          <xdr:rowOff>9525</xdr:rowOff>
        </xdr:to>
        <xdr:sp macro="" textlink="">
          <xdr:nvSpPr>
            <xdr:cNvPr id="5186" name="Button 66" hidden="1">
              <a:extLst>
                <a:ext uri="{63B3BB69-23CF-44E3-9099-C40C66FF867C}">
                  <a14:compatExt spid="_x0000_s5186"/>
                </a:ext>
                <a:ext uri="{FF2B5EF4-FFF2-40B4-BE49-F238E27FC236}">
                  <a16:creationId xmlns:a16="http://schemas.microsoft.com/office/drawing/2014/main" id="{00000000-0008-0000-0500-0000421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Porous Medium 2</a:t>
              </a:r>
            </a:p>
          </xdr:txBody>
        </xdr:sp>
        <xdr:clientData fPrintsWithSheet="0"/>
      </xdr:twoCellAnchor>
    </mc:Choice>
    <mc:Fallback/>
  </mc:AlternateContent>
  <xdr:twoCellAnchor>
    <xdr:from>
      <xdr:col>3</xdr:col>
      <xdr:colOff>600075</xdr:colOff>
      <xdr:row>29</xdr:row>
      <xdr:rowOff>114300</xdr:rowOff>
    </xdr:from>
    <xdr:to>
      <xdr:col>4</xdr:col>
      <xdr:colOff>685800</xdr:colOff>
      <xdr:row>30</xdr:row>
      <xdr:rowOff>85725</xdr:rowOff>
    </xdr:to>
    <xdr:sp macro="" textlink="">
      <xdr:nvSpPr>
        <xdr:cNvPr id="5" name="Arrow: Right 4">
          <a:extLst>
            <a:ext uri="{FF2B5EF4-FFF2-40B4-BE49-F238E27FC236}">
              <a16:creationId xmlns:a16="http://schemas.microsoft.com/office/drawing/2014/main" id="{00000000-0008-0000-0500-000005000000}"/>
            </a:ext>
          </a:extLst>
        </xdr:cNvPr>
        <xdr:cNvSpPr/>
      </xdr:nvSpPr>
      <xdr:spPr>
        <a:xfrm>
          <a:off x="2657475" y="5467350"/>
          <a:ext cx="695325" cy="171450"/>
        </a:xfrm>
        <a:prstGeom prst="rightArrow">
          <a:avLst/>
        </a:prstGeom>
        <a:solidFill>
          <a:srgbClr val="FFCC9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GWP_Velocity_Exercises.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estions"/>
      <sheetName val="Excercise1"/>
      <sheetName val="Excercise2"/>
      <sheetName val="Exercise3"/>
      <sheetName val="Exercise4"/>
    </sheetNames>
    <definedNames>
      <definedName name="IterationsOff_Click"/>
      <definedName name="IterationsOn_Click"/>
    </definedNames>
    <sheetDataSet>
      <sheetData sheetId="0"/>
      <sheetData sheetId="1"/>
      <sheetData sheetId="2"/>
      <sheetData sheetId="3"/>
      <sheetData sheetId="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ctrlProp" Target="../ctrlProps/ctrlProp6.xml"/><Relationship Id="rId2" Type="http://schemas.openxmlformats.org/officeDocument/2006/relationships/vmlDrawing" Target="../drawings/vmlDrawing2.vml"/><Relationship Id="rId1" Type="http://schemas.openxmlformats.org/officeDocument/2006/relationships/drawing" Target="../drawings/drawing5.xml"/><Relationship Id="rId5" Type="http://schemas.openxmlformats.org/officeDocument/2006/relationships/ctrlProp" Target="../ctrlProps/ctrlProp8.xml"/><Relationship Id="rId4" Type="http://schemas.openxmlformats.org/officeDocument/2006/relationships/ctrlProp" Target="../ctrlProps/ctrlProp7.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7" Type="http://schemas.openxmlformats.org/officeDocument/2006/relationships/ctrlProp" Target="../ctrlProps/ctrlProp12.xml"/><Relationship Id="rId2" Type="http://schemas.openxmlformats.org/officeDocument/2006/relationships/drawing" Target="../drawings/drawing7.xml"/><Relationship Id="rId1" Type="http://schemas.openxmlformats.org/officeDocument/2006/relationships/printerSettings" Target="../printerSettings/printerSettings3.bin"/><Relationship Id="rId6" Type="http://schemas.openxmlformats.org/officeDocument/2006/relationships/ctrlProp" Target="../ctrlProps/ctrlProp11.xml"/><Relationship Id="rId5" Type="http://schemas.openxmlformats.org/officeDocument/2006/relationships/ctrlProp" Target="../ctrlProps/ctrlProp10.xml"/><Relationship Id="rId4" Type="http://schemas.openxmlformats.org/officeDocument/2006/relationships/ctrlProp" Target="../ctrlProps/ctrlProp9.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BB9B18-43F6-4A6F-90EA-E6B1B18E7BF4}">
  <sheetPr codeName="Sheet6"/>
  <dimension ref="A15:Z425"/>
  <sheetViews>
    <sheetView showGridLines="0" tabSelected="1" topLeftCell="A79" zoomScale="90" zoomScaleNormal="90" workbookViewId="0"/>
  </sheetViews>
  <sheetFormatPr defaultRowHeight="15"/>
  <cols>
    <col min="1" max="1" width="9.140625" style="149"/>
    <col min="18" max="18" width="11.85546875" customWidth="1"/>
    <col min="26" max="26" width="11.28515625" customWidth="1"/>
  </cols>
  <sheetData>
    <row r="15" spans="1:1" s="151" customFormat="1">
      <c r="A15" s="152" t="s">
        <v>161</v>
      </c>
    </row>
    <row r="16" spans="1:1">
      <c r="A16" s="150"/>
    </row>
    <row r="17" spans="1:8">
      <c r="A17" s="149" t="s">
        <v>47</v>
      </c>
    </row>
    <row r="24" spans="1:8">
      <c r="B24" t="s">
        <v>228</v>
      </c>
      <c r="E24" s="1" t="s">
        <v>229</v>
      </c>
      <c r="F24" s="1"/>
      <c r="G24" s="1"/>
      <c r="H24" s="1" t="s">
        <v>230</v>
      </c>
    </row>
    <row r="37" spans="1:1">
      <c r="A37" s="149" t="s">
        <v>48</v>
      </c>
    </row>
    <row r="59" spans="1:1">
      <c r="A59" s="149" t="s">
        <v>66</v>
      </c>
    </row>
    <row r="80" spans="1:1" s="151" customFormat="1">
      <c r="A80" s="152" t="s">
        <v>162</v>
      </c>
    </row>
    <row r="82" spans="1:1">
      <c r="A82" s="149" t="s">
        <v>47</v>
      </c>
    </row>
    <row r="105" spans="1:1">
      <c r="A105" s="149" t="s">
        <v>48</v>
      </c>
    </row>
    <row r="149" spans="1:1">
      <c r="A149" s="149" t="s">
        <v>66</v>
      </c>
    </row>
    <row r="192" spans="1:1" s="151" customFormat="1">
      <c r="A192" s="152" t="s">
        <v>168</v>
      </c>
    </row>
    <row r="230" spans="14:18">
      <c r="N230" t="s">
        <v>169</v>
      </c>
      <c r="R230" t="s">
        <v>170</v>
      </c>
    </row>
    <row r="255" spans="1:1">
      <c r="A255" s="149" t="s">
        <v>47</v>
      </c>
    </row>
    <row r="265" spans="1:1">
      <c r="A265" s="149" t="s">
        <v>48</v>
      </c>
    </row>
    <row r="273" spans="1:1">
      <c r="A273" s="149" t="s">
        <v>66</v>
      </c>
    </row>
    <row r="286" spans="1:1">
      <c r="A286" s="149" t="s">
        <v>179</v>
      </c>
    </row>
    <row r="296" spans="1:1" s="151" customFormat="1">
      <c r="A296" s="152" t="s">
        <v>180</v>
      </c>
    </row>
    <row r="306" spans="16:16">
      <c r="P306" t="s">
        <v>184</v>
      </c>
    </row>
    <row r="342" spans="13:13">
      <c r="M342" t="s">
        <v>187</v>
      </c>
    </row>
    <row r="374" spans="4:8">
      <c r="D374" s="149" t="s">
        <v>228</v>
      </c>
      <c r="H374" s="149" t="s">
        <v>229</v>
      </c>
    </row>
    <row r="390" spans="1:1">
      <c r="A390" s="149" t="s">
        <v>47</v>
      </c>
    </row>
    <row r="401" spans="1:26">
      <c r="A401" s="149" t="s">
        <v>48</v>
      </c>
    </row>
    <row r="408" spans="1:26">
      <c r="A408" s="149" t="s">
        <v>66</v>
      </c>
      <c r="L408" t="s">
        <v>213</v>
      </c>
      <c r="T408" t="s">
        <v>214</v>
      </c>
    </row>
    <row r="409" spans="1:26">
      <c r="L409" s="203" t="s">
        <v>188</v>
      </c>
      <c r="M409" s="203" t="s">
        <v>189</v>
      </c>
      <c r="N409" s="203" t="s">
        <v>191</v>
      </c>
      <c r="O409" s="203" t="s">
        <v>190</v>
      </c>
      <c r="P409" s="203" t="s">
        <v>144</v>
      </c>
      <c r="Q409" s="203" t="s">
        <v>192</v>
      </c>
      <c r="R409" s="203" t="s">
        <v>203</v>
      </c>
      <c r="T409" s="203" t="s">
        <v>188</v>
      </c>
      <c r="U409" s="203" t="s">
        <v>189</v>
      </c>
      <c r="V409" s="203" t="s">
        <v>191</v>
      </c>
      <c r="W409" s="203" t="s">
        <v>190</v>
      </c>
      <c r="X409" s="203" t="s">
        <v>144</v>
      </c>
      <c r="Y409" s="203" t="s">
        <v>192</v>
      </c>
      <c r="Z409" s="203" t="s">
        <v>203</v>
      </c>
    </row>
    <row r="410" spans="1:26">
      <c r="L410" s="203">
        <v>1</v>
      </c>
      <c r="M410" s="232"/>
      <c r="N410" s="232"/>
      <c r="O410" s="232"/>
      <c r="P410" s="232"/>
      <c r="Q410" s="232"/>
      <c r="R410" s="232"/>
      <c r="T410" s="203">
        <v>1</v>
      </c>
      <c r="U410" s="232"/>
      <c r="V410" s="232"/>
      <c r="W410" s="232"/>
      <c r="X410" s="232"/>
      <c r="Y410" s="232"/>
      <c r="Z410" s="232"/>
    </row>
    <row r="411" spans="1:26">
      <c r="L411" s="203">
        <v>2</v>
      </c>
      <c r="M411" s="232"/>
      <c r="N411" s="232"/>
      <c r="O411" s="232"/>
      <c r="P411" s="232"/>
      <c r="Q411" s="232"/>
      <c r="R411" s="232"/>
      <c r="T411" s="203">
        <v>2</v>
      </c>
      <c r="U411" s="232"/>
      <c r="V411" s="232"/>
      <c r="W411" s="232"/>
      <c r="X411" s="232"/>
      <c r="Y411" s="232"/>
      <c r="Z411" s="232"/>
    </row>
    <row r="412" spans="1:26">
      <c r="L412" s="203">
        <v>3</v>
      </c>
      <c r="M412" s="232"/>
      <c r="N412" s="232"/>
      <c r="O412" s="232"/>
      <c r="P412" s="232"/>
      <c r="Q412" s="232"/>
      <c r="R412" s="232"/>
      <c r="T412" s="203">
        <v>3</v>
      </c>
      <c r="U412" s="232"/>
      <c r="V412" s="232"/>
      <c r="W412" s="232"/>
      <c r="X412" s="232"/>
      <c r="Y412" s="232"/>
      <c r="Z412" s="232"/>
    </row>
    <row r="413" spans="1:26">
      <c r="L413" s="203">
        <v>4</v>
      </c>
      <c r="M413" s="232"/>
      <c r="N413" s="232"/>
      <c r="O413" s="232"/>
      <c r="P413" s="232"/>
      <c r="Q413" s="232"/>
      <c r="R413" s="232"/>
      <c r="T413" s="203">
        <v>4</v>
      </c>
      <c r="U413" s="232"/>
      <c r="V413" s="232"/>
      <c r="W413" s="232"/>
      <c r="X413" s="232"/>
      <c r="Y413" s="232"/>
      <c r="Z413" s="232"/>
    </row>
    <row r="414" spans="1:26">
      <c r="L414" s="203">
        <v>5</v>
      </c>
      <c r="M414" s="232"/>
      <c r="N414" s="232"/>
      <c r="O414" s="232"/>
      <c r="P414" s="232"/>
      <c r="Q414" s="232"/>
      <c r="R414" s="232"/>
      <c r="T414" s="203">
        <v>5</v>
      </c>
      <c r="U414" s="232"/>
      <c r="V414" s="232"/>
      <c r="W414" s="232"/>
      <c r="X414" s="232"/>
      <c r="Y414" s="232"/>
      <c r="Z414" s="232"/>
    </row>
    <row r="415" spans="1:26">
      <c r="L415" s="1" t="s">
        <v>206</v>
      </c>
      <c r="M415" s="59" t="e">
        <f>AVERAGE(M410:M414)</f>
        <v>#DIV/0!</v>
      </c>
      <c r="N415" s="2" t="s">
        <v>207</v>
      </c>
      <c r="O415" s="2" t="e">
        <f>(O410-$M$415)/$M$416</f>
        <v>#DIV/0!</v>
      </c>
      <c r="P415" s="2" t="e">
        <f t="shared" ref="P415:R415" si="0">(P410-$M$415)/$M$416</f>
        <v>#DIV/0!</v>
      </c>
      <c r="Q415" s="2" t="e">
        <f t="shared" si="0"/>
        <v>#DIV/0!</v>
      </c>
      <c r="R415" s="2" t="e">
        <f t="shared" si="0"/>
        <v>#DIV/0!</v>
      </c>
      <c r="T415" s="1" t="s">
        <v>206</v>
      </c>
      <c r="U415" s="59" t="e">
        <f>AVERAGE(U410:U414)</f>
        <v>#DIV/0!</v>
      </c>
      <c r="V415" s="2" t="s">
        <v>207</v>
      </c>
      <c r="W415" s="2" t="e">
        <f>(W410-$U$415)/$U$416</f>
        <v>#DIV/0!</v>
      </c>
      <c r="X415" s="2" t="e">
        <f t="shared" ref="X415:Z415" si="1">(X410-$U$415)/$U$416</f>
        <v>#DIV/0!</v>
      </c>
      <c r="Y415" s="2" t="e">
        <f t="shared" si="1"/>
        <v>#DIV/0!</v>
      </c>
      <c r="Z415" s="2" t="e">
        <f t="shared" si="1"/>
        <v>#DIV/0!</v>
      </c>
    </row>
    <row r="416" spans="1:26">
      <c r="L416" s="1" t="s">
        <v>204</v>
      </c>
      <c r="M416" s="59" t="e">
        <f>STDEV(M410:M414)</f>
        <v>#DIV/0!</v>
      </c>
      <c r="N416" s="1"/>
      <c r="O416" s="2" t="e">
        <f t="shared" ref="O416:R419" si="2">(O411-$M$415)/$M$416</f>
        <v>#DIV/0!</v>
      </c>
      <c r="P416" s="2" t="e">
        <f t="shared" si="2"/>
        <v>#DIV/0!</v>
      </c>
      <c r="Q416" s="2" t="e">
        <f t="shared" si="2"/>
        <v>#DIV/0!</v>
      </c>
      <c r="R416" s="2" t="e">
        <f t="shared" si="2"/>
        <v>#DIV/0!</v>
      </c>
      <c r="T416" s="1" t="s">
        <v>204</v>
      </c>
      <c r="U416" s="59" t="e">
        <f>STDEV(U410:U414)</f>
        <v>#DIV/0!</v>
      </c>
      <c r="V416" s="1"/>
      <c r="W416" s="2" t="e">
        <f t="shared" ref="W416:Z419" si="3">(W411-$U$415)/$U$416</f>
        <v>#DIV/0!</v>
      </c>
      <c r="X416" s="2" t="e">
        <f t="shared" si="3"/>
        <v>#DIV/0!</v>
      </c>
      <c r="Y416" s="2" t="e">
        <f t="shared" si="3"/>
        <v>#DIV/0!</v>
      </c>
      <c r="Z416" s="2" t="e">
        <f t="shared" si="3"/>
        <v>#DIV/0!</v>
      </c>
    </row>
    <row r="417" spans="1:26">
      <c r="L417" s="1"/>
      <c r="M417" s="1"/>
      <c r="N417" s="1"/>
      <c r="O417" s="2" t="e">
        <f t="shared" si="2"/>
        <v>#DIV/0!</v>
      </c>
      <c r="P417" s="2" t="e">
        <f t="shared" si="2"/>
        <v>#DIV/0!</v>
      </c>
      <c r="Q417" s="2" t="e">
        <f t="shared" si="2"/>
        <v>#DIV/0!</v>
      </c>
      <c r="R417" s="2" t="e">
        <f t="shared" si="2"/>
        <v>#DIV/0!</v>
      </c>
      <c r="T417" s="1"/>
      <c r="U417" s="1"/>
      <c r="V417" s="1"/>
      <c r="W417" s="2" t="e">
        <f t="shared" si="3"/>
        <v>#DIV/0!</v>
      </c>
      <c r="X417" s="2" t="e">
        <f t="shared" si="3"/>
        <v>#DIV/0!</v>
      </c>
      <c r="Y417" s="2" t="e">
        <f t="shared" si="3"/>
        <v>#DIV/0!</v>
      </c>
      <c r="Z417" s="2" t="e">
        <f t="shared" si="3"/>
        <v>#DIV/0!</v>
      </c>
    </row>
    <row r="418" spans="1:26">
      <c r="L418" s="1" t="s">
        <v>154</v>
      </c>
      <c r="M418" s="4" t="e">
        <f>AVERAGE(N410:N414)</f>
        <v>#DIV/0!</v>
      </c>
      <c r="N418" s="1"/>
      <c r="O418" s="2" t="e">
        <f t="shared" si="2"/>
        <v>#DIV/0!</v>
      </c>
      <c r="P418" s="2" t="e">
        <f t="shared" si="2"/>
        <v>#DIV/0!</v>
      </c>
      <c r="Q418" s="2" t="e">
        <f t="shared" si="2"/>
        <v>#DIV/0!</v>
      </c>
      <c r="R418" s="2" t="e">
        <f t="shared" si="2"/>
        <v>#DIV/0!</v>
      </c>
      <c r="T418" s="1" t="s">
        <v>154</v>
      </c>
      <c r="U418" s="4" t="e">
        <f>AVERAGE(V410:V414)</f>
        <v>#DIV/0!</v>
      </c>
      <c r="V418" s="1"/>
      <c r="W418" s="2" t="e">
        <f t="shared" si="3"/>
        <v>#DIV/0!</v>
      </c>
      <c r="X418" s="2" t="e">
        <f t="shared" si="3"/>
        <v>#DIV/0!</v>
      </c>
      <c r="Y418" s="2" t="e">
        <f t="shared" si="3"/>
        <v>#DIV/0!</v>
      </c>
      <c r="Z418" s="2" t="e">
        <f t="shared" si="3"/>
        <v>#DIV/0!</v>
      </c>
    </row>
    <row r="419" spans="1:26">
      <c r="L419" s="1" t="s">
        <v>204</v>
      </c>
      <c r="M419" s="4" t="e">
        <f>STDEV(N410:N414)</f>
        <v>#DIV/0!</v>
      </c>
      <c r="N419" s="1"/>
      <c r="O419" s="2" t="e">
        <f t="shared" si="2"/>
        <v>#DIV/0!</v>
      </c>
      <c r="P419" s="2" t="e">
        <f t="shared" si="2"/>
        <v>#DIV/0!</v>
      </c>
      <c r="Q419" s="2" t="e">
        <f t="shared" si="2"/>
        <v>#DIV/0!</v>
      </c>
      <c r="R419" s="2" t="e">
        <f t="shared" si="2"/>
        <v>#DIV/0!</v>
      </c>
      <c r="T419" s="1" t="s">
        <v>204</v>
      </c>
      <c r="U419" s="4" t="e">
        <f>STDEV(V410:V414)</f>
        <v>#DIV/0!</v>
      </c>
      <c r="V419" s="1"/>
      <c r="W419" s="2" t="e">
        <f t="shared" si="3"/>
        <v>#DIV/0!</v>
      </c>
      <c r="X419" s="2" t="e">
        <f t="shared" si="3"/>
        <v>#DIV/0!</v>
      </c>
      <c r="Y419" s="2" t="e">
        <f t="shared" si="3"/>
        <v>#DIV/0!</v>
      </c>
      <c r="Z419" s="2" t="e">
        <f t="shared" si="3"/>
        <v>#DIV/0!</v>
      </c>
    </row>
    <row r="425" spans="1:26">
      <c r="A425" s="149" t="s">
        <v>179</v>
      </c>
    </row>
  </sheetData>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4337" r:id="rId4" name="Option Button 1">
              <controlPr defaultSize="0" autoFill="0" autoLine="0" autoPict="0" macro="[1]!IterationsOn_Click">
                <anchor moveWithCells="1">
                  <from>
                    <xdr:col>20</xdr:col>
                    <xdr:colOff>28575</xdr:colOff>
                    <xdr:row>4</xdr:row>
                    <xdr:rowOff>152400</xdr:rowOff>
                  </from>
                  <to>
                    <xdr:col>20</xdr:col>
                    <xdr:colOff>438150</xdr:colOff>
                    <xdr:row>6</xdr:row>
                    <xdr:rowOff>171450</xdr:rowOff>
                  </to>
                </anchor>
              </controlPr>
            </control>
          </mc:Choice>
        </mc:AlternateContent>
        <mc:AlternateContent xmlns:mc="http://schemas.openxmlformats.org/markup-compatibility/2006">
          <mc:Choice Requires="x14">
            <control shapeId="14338" r:id="rId5" name="Label 2">
              <controlPr defaultSize="0" autoFill="0" autoLine="0" autoPict="0">
                <anchor moveWithCells="1" sizeWithCells="1">
                  <from>
                    <xdr:col>20</xdr:col>
                    <xdr:colOff>19050</xdr:colOff>
                    <xdr:row>7</xdr:row>
                    <xdr:rowOff>19050</xdr:rowOff>
                  </from>
                  <to>
                    <xdr:col>21</xdr:col>
                    <xdr:colOff>190500</xdr:colOff>
                    <xdr:row>8</xdr:row>
                    <xdr:rowOff>142875</xdr:rowOff>
                  </to>
                </anchor>
              </controlPr>
            </control>
          </mc:Choice>
        </mc:AlternateContent>
        <mc:AlternateContent xmlns:mc="http://schemas.openxmlformats.org/markup-compatibility/2006">
          <mc:Choice Requires="x14">
            <control shapeId="14339" r:id="rId6" name="Option Button 3">
              <controlPr defaultSize="0" autoFill="0" autoLine="0" autoPict="0" macro="[1]!IterationsOff_Click">
                <anchor moveWithCells="1">
                  <from>
                    <xdr:col>20</xdr:col>
                    <xdr:colOff>438150</xdr:colOff>
                    <xdr:row>5</xdr:row>
                    <xdr:rowOff>57150</xdr:rowOff>
                  </from>
                  <to>
                    <xdr:col>21</xdr:col>
                    <xdr:colOff>333375</xdr:colOff>
                    <xdr:row>6</xdr:row>
                    <xdr:rowOff>95250</xdr:rowOff>
                  </to>
                </anchor>
              </controlPr>
            </control>
          </mc:Choice>
        </mc:AlternateContent>
        <mc:AlternateContent xmlns:mc="http://schemas.openxmlformats.org/markup-compatibility/2006">
          <mc:Choice Requires="x14">
            <control shapeId="14340" r:id="rId7" name="Label 4">
              <controlPr defaultSize="0" autoFill="0" autoLine="0" autoPict="0">
                <anchor moveWithCells="1">
                  <from>
                    <xdr:col>20</xdr:col>
                    <xdr:colOff>47625</xdr:colOff>
                    <xdr:row>4</xdr:row>
                    <xdr:rowOff>104775</xdr:rowOff>
                  </from>
                  <to>
                    <xdr:col>20</xdr:col>
                    <xdr:colOff>295275</xdr:colOff>
                    <xdr:row>5</xdr:row>
                    <xdr:rowOff>142875</xdr:rowOff>
                  </to>
                </anchor>
              </controlPr>
            </control>
          </mc:Choice>
        </mc:AlternateContent>
        <mc:AlternateContent xmlns:mc="http://schemas.openxmlformats.org/markup-compatibility/2006">
          <mc:Choice Requires="x14">
            <control shapeId="14341" r:id="rId8" name="Label 5">
              <controlPr defaultSize="0" autoFill="0" autoLine="0" autoPict="0">
                <anchor moveWithCells="1">
                  <from>
                    <xdr:col>20</xdr:col>
                    <xdr:colOff>438150</xdr:colOff>
                    <xdr:row>4</xdr:row>
                    <xdr:rowOff>95250</xdr:rowOff>
                  </from>
                  <to>
                    <xdr:col>21</xdr:col>
                    <xdr:colOff>76200</xdr:colOff>
                    <xdr:row>5</xdr:row>
                    <xdr:rowOff>133350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CB746C-2293-4858-8B1D-0F61665A667C}">
  <sheetPr codeName="Sheet7"/>
  <dimension ref="A2:BR363"/>
  <sheetViews>
    <sheetView topLeftCell="A250" zoomScale="82" zoomScaleNormal="82" workbookViewId="0"/>
  </sheetViews>
  <sheetFormatPr defaultRowHeight="15"/>
  <cols>
    <col min="4" max="21" width="2.7109375" customWidth="1"/>
    <col min="26" max="43" width="2.7109375" customWidth="1"/>
    <col min="47" max="47" width="11" customWidth="1"/>
    <col min="50" max="50" width="10.7109375" customWidth="1"/>
    <col min="52" max="69" width="2.7109375" customWidth="1"/>
  </cols>
  <sheetData>
    <row r="2" spans="1:70" s="204" customFormat="1">
      <c r="A2" s="205" t="s">
        <v>161</v>
      </c>
    </row>
    <row r="4" spans="1:70">
      <c r="B4" s="64" t="s">
        <v>85</v>
      </c>
    </row>
    <row r="6" spans="1:70" ht="15.75" thickBot="1">
      <c r="A6" t="s">
        <v>47</v>
      </c>
      <c r="C6" s="7"/>
      <c r="D6" s="7"/>
      <c r="E6" s="7"/>
      <c r="F6" s="7"/>
      <c r="G6" s="7"/>
      <c r="H6" s="7"/>
      <c r="I6" s="7"/>
      <c r="J6" s="7"/>
      <c r="K6" s="7"/>
      <c r="L6" s="7"/>
      <c r="M6" s="7"/>
      <c r="N6" s="7"/>
      <c r="O6" s="7"/>
      <c r="P6" s="7"/>
      <c r="Q6" s="7"/>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c r="AY6" s="7"/>
      <c r="AZ6" s="7"/>
      <c r="BA6" s="7"/>
      <c r="BB6" s="7"/>
      <c r="BC6" s="7"/>
      <c r="BD6" s="7"/>
      <c r="BE6" s="7"/>
      <c r="BF6" s="7"/>
      <c r="BG6" s="7"/>
      <c r="BH6" s="7"/>
      <c r="BI6" s="7"/>
      <c r="BJ6" s="7"/>
      <c r="BK6" s="7"/>
      <c r="BL6" s="7"/>
      <c r="BM6" s="7"/>
      <c r="BN6" s="7"/>
      <c r="BO6" s="7"/>
      <c r="BP6" s="7"/>
      <c r="BQ6" s="7"/>
      <c r="BR6" s="7"/>
    </row>
    <row r="7" spans="1:70">
      <c r="A7" t="s">
        <v>65</v>
      </c>
      <c r="C7" s="7"/>
      <c r="D7" s="34"/>
      <c r="E7" s="35"/>
      <c r="F7" s="35"/>
      <c r="G7" s="35"/>
      <c r="H7" s="35"/>
      <c r="I7" s="35"/>
      <c r="J7" s="35"/>
      <c r="K7" s="35"/>
      <c r="L7" s="35"/>
      <c r="M7" s="35"/>
      <c r="N7" s="35"/>
      <c r="O7" s="35"/>
      <c r="P7" s="35"/>
      <c r="Q7" s="35"/>
      <c r="R7" s="35"/>
      <c r="S7" s="35"/>
      <c r="T7" s="35"/>
      <c r="U7" s="36"/>
      <c r="V7" s="7"/>
      <c r="W7" s="7"/>
      <c r="X7" s="7"/>
      <c r="Y7" s="7"/>
      <c r="Z7" s="23"/>
      <c r="AA7" s="24"/>
      <c r="AB7" s="24"/>
      <c r="AC7" s="24"/>
      <c r="AD7" s="24"/>
      <c r="AE7" s="24"/>
      <c r="AF7" s="24"/>
      <c r="AG7" s="24"/>
      <c r="AH7" s="24"/>
      <c r="AI7" s="24"/>
      <c r="AJ7" s="24"/>
      <c r="AK7" s="24"/>
      <c r="AL7" s="24"/>
      <c r="AM7" s="24"/>
      <c r="AN7" s="24"/>
      <c r="AO7" s="24"/>
      <c r="AP7" s="24"/>
      <c r="AQ7" s="25"/>
      <c r="AR7" s="7"/>
      <c r="AS7" s="7"/>
      <c r="AT7" s="7"/>
      <c r="AY7" s="7"/>
      <c r="AZ7" s="23"/>
      <c r="BA7" s="24"/>
      <c r="BB7" s="24"/>
      <c r="BC7" s="24"/>
      <c r="BD7" s="24"/>
      <c r="BE7" s="24"/>
      <c r="BF7" s="24"/>
      <c r="BG7" s="24"/>
      <c r="BH7" s="24"/>
      <c r="BI7" s="24"/>
      <c r="BJ7" s="24"/>
      <c r="BK7" s="24"/>
      <c r="BL7" s="24"/>
      <c r="BM7" s="24"/>
      <c r="BN7" s="24"/>
      <c r="BO7" s="24"/>
      <c r="BP7" s="24"/>
      <c r="BQ7" s="25"/>
      <c r="BR7" s="7"/>
    </row>
    <row r="8" spans="1:70">
      <c r="C8" s="7"/>
      <c r="D8" s="37"/>
      <c r="E8" s="38"/>
      <c r="F8" s="38"/>
      <c r="G8" s="38"/>
      <c r="H8" s="38"/>
      <c r="I8" s="38"/>
      <c r="J8" s="38"/>
      <c r="K8" s="38"/>
      <c r="L8" s="38"/>
      <c r="M8" s="38"/>
      <c r="N8" s="38"/>
      <c r="O8" s="38"/>
      <c r="P8" s="38"/>
      <c r="Q8" s="38"/>
      <c r="R8" s="38"/>
      <c r="S8" s="38"/>
      <c r="T8" s="38"/>
      <c r="U8" s="39"/>
      <c r="V8" s="7"/>
      <c r="W8" s="7"/>
      <c r="X8" s="7"/>
      <c r="Y8" s="7"/>
      <c r="Z8" s="26"/>
      <c r="AA8" s="27"/>
      <c r="AB8" s="27"/>
      <c r="AC8" s="27"/>
      <c r="AD8" s="27"/>
      <c r="AE8" s="27"/>
      <c r="AF8" s="27"/>
      <c r="AG8" s="27"/>
      <c r="AH8" s="27"/>
      <c r="AI8" s="27"/>
      <c r="AJ8" s="27"/>
      <c r="AK8" s="27"/>
      <c r="AL8" s="27"/>
      <c r="AM8" s="27"/>
      <c r="AN8" s="27"/>
      <c r="AO8" s="27"/>
      <c r="AP8" s="27"/>
      <c r="AQ8" s="28"/>
      <c r="AR8" s="7"/>
      <c r="AS8" s="7"/>
      <c r="AT8" s="7"/>
      <c r="AY8" s="7"/>
      <c r="AZ8" s="26"/>
      <c r="BA8" s="27"/>
      <c r="BB8" s="27"/>
      <c r="BC8" s="27"/>
      <c r="BD8" s="27"/>
      <c r="BE8" s="27"/>
      <c r="BF8" s="27"/>
      <c r="BG8" s="27"/>
      <c r="BH8" s="27"/>
      <c r="BI8" s="27"/>
      <c r="BJ8" s="27"/>
      <c r="BK8" s="27"/>
      <c r="BL8" s="27"/>
      <c r="BM8" s="27"/>
      <c r="BN8" s="27"/>
      <c r="BO8" s="27"/>
      <c r="BP8" s="27"/>
      <c r="BQ8" s="28"/>
      <c r="BR8" s="7"/>
    </row>
    <row r="9" spans="1:70">
      <c r="C9" s="7"/>
      <c r="D9" s="37"/>
      <c r="E9" s="38"/>
      <c r="F9" s="38"/>
      <c r="G9" s="38"/>
      <c r="H9" s="38"/>
      <c r="I9" s="38"/>
      <c r="J9" s="38"/>
      <c r="K9" s="38"/>
      <c r="L9" s="38"/>
      <c r="M9" s="38"/>
      <c r="N9" s="38"/>
      <c r="O9" s="38"/>
      <c r="P9" s="38"/>
      <c r="Q9" s="38"/>
      <c r="R9" s="38"/>
      <c r="S9" s="38"/>
      <c r="T9" s="38"/>
      <c r="U9" s="39"/>
      <c r="V9" s="7"/>
      <c r="W9" s="7"/>
      <c r="X9" s="7"/>
      <c r="Y9" s="7"/>
      <c r="Z9" s="26"/>
      <c r="AA9" s="27"/>
      <c r="AB9" s="27"/>
      <c r="AC9" s="27"/>
      <c r="AD9" s="27"/>
      <c r="AE9" s="27"/>
      <c r="AF9" s="27"/>
      <c r="AG9" s="27"/>
      <c r="AH9" s="27"/>
      <c r="AI9" s="29" t="s">
        <v>40</v>
      </c>
      <c r="AJ9" s="27"/>
      <c r="AK9" s="27"/>
      <c r="AL9" s="27"/>
      <c r="AM9" s="27"/>
      <c r="AN9" s="27"/>
      <c r="AO9" s="27"/>
      <c r="AP9" s="27"/>
      <c r="AQ9" s="28"/>
      <c r="AR9" s="7"/>
      <c r="AS9" s="7"/>
      <c r="AT9" s="7"/>
      <c r="AY9" s="7"/>
      <c r="AZ9" s="26"/>
      <c r="BA9" s="27"/>
      <c r="BB9" s="27"/>
      <c r="BC9" s="27"/>
      <c r="BD9" s="27"/>
      <c r="BE9" s="27"/>
      <c r="BF9" s="27"/>
      <c r="BG9" s="27"/>
      <c r="BH9" s="27"/>
      <c r="BI9" s="29"/>
      <c r="BJ9" s="27"/>
      <c r="BK9" s="27"/>
      <c r="BL9" s="27"/>
      <c r="BM9" s="27"/>
      <c r="BN9" s="27"/>
      <c r="BO9" s="27"/>
      <c r="BP9" s="27"/>
      <c r="BQ9" s="28"/>
      <c r="BR9" s="7"/>
    </row>
    <row r="10" spans="1:70">
      <c r="C10" s="7"/>
      <c r="D10" s="37"/>
      <c r="E10" s="38"/>
      <c r="F10" s="43"/>
      <c r="G10" s="38"/>
      <c r="H10" s="38"/>
      <c r="I10" s="38"/>
      <c r="J10" s="38"/>
      <c r="K10" s="38"/>
      <c r="L10" s="38"/>
      <c r="M10" s="38"/>
      <c r="N10" s="38"/>
      <c r="O10" s="38"/>
      <c r="P10" s="38"/>
      <c r="Q10" s="38"/>
      <c r="R10" s="38"/>
      <c r="S10" s="38"/>
      <c r="T10" s="38"/>
      <c r="U10" s="39"/>
      <c r="V10" s="7"/>
      <c r="W10" s="7"/>
      <c r="X10" s="7"/>
      <c r="Y10" s="7"/>
      <c r="Z10" s="26"/>
      <c r="AA10" s="27"/>
      <c r="AB10" s="27"/>
      <c r="AC10" s="27"/>
      <c r="AD10" s="27"/>
      <c r="AE10" s="27"/>
      <c r="AF10" s="27"/>
      <c r="AG10" s="27"/>
      <c r="AH10" s="27"/>
      <c r="AI10" s="27"/>
      <c r="AJ10" s="27"/>
      <c r="AK10" s="27"/>
      <c r="AL10" s="27"/>
      <c r="AM10" s="27"/>
      <c r="AN10" s="27"/>
      <c r="AO10" s="27"/>
      <c r="AP10" s="27"/>
      <c r="AQ10" s="28"/>
      <c r="AR10" s="7"/>
      <c r="AS10" s="7"/>
      <c r="AT10" s="7"/>
      <c r="AY10" s="7"/>
      <c r="AZ10" s="26"/>
      <c r="BA10" s="27"/>
      <c r="BB10" s="27"/>
      <c r="BC10" s="27"/>
      <c r="BD10" s="27"/>
      <c r="BE10" s="27"/>
      <c r="BF10" s="27"/>
      <c r="BG10" s="27"/>
      <c r="BH10" s="27"/>
      <c r="BI10" s="27"/>
      <c r="BJ10" s="27"/>
      <c r="BK10" s="27"/>
      <c r="BL10" s="27"/>
      <c r="BM10" s="27"/>
      <c r="BN10" s="27"/>
      <c r="BO10" s="27"/>
      <c r="BP10" s="27"/>
      <c r="BQ10" s="28"/>
      <c r="BR10" s="7"/>
    </row>
    <row r="11" spans="1:70">
      <c r="C11" s="7"/>
      <c r="D11" s="37"/>
      <c r="E11" s="38"/>
      <c r="F11" s="38"/>
      <c r="G11" s="38"/>
      <c r="H11" s="38"/>
      <c r="I11" s="38"/>
      <c r="J11" s="38"/>
      <c r="K11" s="38"/>
      <c r="L11" s="38"/>
      <c r="M11" s="38"/>
      <c r="N11" s="38"/>
      <c r="O11" s="38"/>
      <c r="P11" s="38"/>
      <c r="Q11" s="38"/>
      <c r="R11" s="38"/>
      <c r="S11" s="38"/>
      <c r="T11" s="38"/>
      <c r="U11" s="39"/>
      <c r="V11" s="7"/>
      <c r="W11" s="7"/>
      <c r="X11" s="7"/>
      <c r="Y11" s="7"/>
      <c r="Z11" s="26"/>
      <c r="AA11" s="27"/>
      <c r="AB11" s="27"/>
      <c r="AC11" s="27"/>
      <c r="AD11" s="27"/>
      <c r="AE11" s="27"/>
      <c r="AF11" s="27"/>
      <c r="AG11" s="27"/>
      <c r="AH11" s="27"/>
      <c r="AI11" s="27"/>
      <c r="AJ11" s="27"/>
      <c r="AK11" s="27"/>
      <c r="AL11" s="27"/>
      <c r="AM11" s="27"/>
      <c r="AN11" s="27"/>
      <c r="AO11" s="27"/>
      <c r="AP11" s="27"/>
      <c r="AQ11" s="28"/>
      <c r="AR11" s="7"/>
      <c r="AS11" s="7"/>
      <c r="AT11" s="7"/>
      <c r="AY11" s="7"/>
      <c r="AZ11" s="26"/>
      <c r="BA11" s="27"/>
      <c r="BB11" s="27"/>
      <c r="BC11" s="27"/>
      <c r="BD11" s="27"/>
      <c r="BE11" s="27"/>
      <c r="BF11" s="27"/>
      <c r="BG11" s="27"/>
      <c r="BH11" s="27"/>
      <c r="BI11" s="27"/>
      <c r="BJ11" s="27"/>
      <c r="BK11" s="27"/>
      <c r="BL11" s="27"/>
      <c r="BM11" s="27"/>
      <c r="BN11" s="27"/>
      <c r="BO11" s="27"/>
      <c r="BP11" s="27"/>
      <c r="BQ11" s="28"/>
      <c r="BR11" s="7"/>
    </row>
    <row r="12" spans="1:70">
      <c r="C12" s="7"/>
      <c r="D12" s="37"/>
      <c r="E12" s="38"/>
      <c r="F12" s="38"/>
      <c r="G12" s="38"/>
      <c r="H12" s="38"/>
      <c r="I12" s="38"/>
      <c r="J12" s="38"/>
      <c r="K12" s="38"/>
      <c r="L12" s="38"/>
      <c r="M12" s="38"/>
      <c r="N12" s="38"/>
      <c r="O12" s="38"/>
      <c r="P12" s="38"/>
      <c r="Q12" s="38"/>
      <c r="R12" s="38"/>
      <c r="S12" s="38"/>
      <c r="T12" s="38"/>
      <c r="U12" s="39"/>
      <c r="V12" s="7"/>
      <c r="W12" s="7"/>
      <c r="X12" s="7"/>
      <c r="Y12" s="7"/>
      <c r="Z12" s="26"/>
      <c r="AA12" s="27"/>
      <c r="AB12" s="27"/>
      <c r="AC12" s="27"/>
      <c r="AD12" s="27"/>
      <c r="AE12" s="27"/>
      <c r="AF12" s="27"/>
      <c r="AG12" s="27"/>
      <c r="AH12" s="27"/>
      <c r="AI12" s="27"/>
      <c r="AJ12" s="27"/>
      <c r="AK12" s="27"/>
      <c r="AL12" s="27"/>
      <c r="AM12" s="27"/>
      <c r="AN12" s="27"/>
      <c r="AO12" s="27"/>
      <c r="AP12" s="27"/>
      <c r="AQ12" s="28"/>
      <c r="AR12" s="7"/>
      <c r="AS12" s="7"/>
      <c r="AT12" s="7"/>
      <c r="AY12" s="7"/>
      <c r="AZ12" s="26"/>
      <c r="BA12" s="27"/>
      <c r="BB12" s="27"/>
      <c r="BC12" s="27"/>
      <c r="BD12" s="27"/>
      <c r="BE12" s="27"/>
      <c r="BF12" s="27"/>
      <c r="BG12" s="27"/>
      <c r="BH12" s="27"/>
      <c r="BI12" s="27"/>
      <c r="BJ12" s="27"/>
      <c r="BK12" s="27"/>
      <c r="BL12" s="27"/>
      <c r="BM12" s="27"/>
      <c r="BN12" s="27"/>
      <c r="BO12" s="27"/>
      <c r="BP12" s="27"/>
      <c r="BQ12" s="28"/>
      <c r="BR12" s="7"/>
    </row>
    <row r="13" spans="1:70">
      <c r="C13" s="7"/>
      <c r="D13" s="37"/>
      <c r="E13" s="38"/>
      <c r="F13" s="38"/>
      <c r="G13" s="38"/>
      <c r="H13" s="38"/>
      <c r="I13" s="38"/>
      <c r="J13" s="38"/>
      <c r="K13" s="38"/>
      <c r="L13" s="38"/>
      <c r="M13" s="38"/>
      <c r="N13" s="38"/>
      <c r="O13" s="38"/>
      <c r="P13" s="38"/>
      <c r="Q13" s="38"/>
      <c r="R13" s="38"/>
      <c r="S13" s="38"/>
      <c r="T13" s="38"/>
      <c r="U13" s="39"/>
      <c r="V13" s="7" t="s">
        <v>37</v>
      </c>
      <c r="W13" s="7"/>
      <c r="X13" s="7"/>
      <c r="Y13" s="7"/>
      <c r="Z13" s="26"/>
      <c r="AA13" s="27"/>
      <c r="AB13" s="27"/>
      <c r="AC13" s="27"/>
      <c r="AD13" s="27"/>
      <c r="AE13" s="27"/>
      <c r="AF13" s="27"/>
      <c r="AG13" s="27"/>
      <c r="AH13" s="27"/>
      <c r="AI13" s="27"/>
      <c r="AJ13" s="27"/>
      <c r="AK13" s="27"/>
      <c r="AL13" s="27"/>
      <c r="AM13" s="27"/>
      <c r="AN13" s="27"/>
      <c r="AO13" s="27"/>
      <c r="AP13" s="27"/>
      <c r="AQ13" s="28"/>
      <c r="AR13" s="7"/>
      <c r="AS13" s="7"/>
      <c r="AT13" s="7"/>
      <c r="AY13" s="7"/>
      <c r="AZ13" s="26"/>
      <c r="BA13" s="27"/>
      <c r="BB13" s="27"/>
      <c r="BC13" s="27"/>
      <c r="BD13" s="27"/>
      <c r="BE13" s="27"/>
      <c r="BF13" s="27"/>
      <c r="BG13" s="27"/>
      <c r="BH13" s="27"/>
      <c r="BI13" s="27"/>
      <c r="BJ13" s="27"/>
      <c r="BK13" s="27"/>
      <c r="BL13" s="27"/>
      <c r="BM13" s="27"/>
      <c r="BN13" s="27"/>
      <c r="BO13" s="27"/>
      <c r="BP13" s="27"/>
      <c r="BQ13" s="28"/>
      <c r="BR13" s="7"/>
    </row>
    <row r="14" spans="1:70">
      <c r="C14" s="7"/>
      <c r="D14" s="37"/>
      <c r="E14" s="38"/>
      <c r="F14" s="38"/>
      <c r="G14" s="38"/>
      <c r="H14" s="38"/>
      <c r="I14" s="38"/>
      <c r="J14" s="38"/>
      <c r="K14" s="38"/>
      <c r="L14" s="38"/>
      <c r="M14" s="38"/>
      <c r="N14" s="38"/>
      <c r="O14" s="38"/>
      <c r="P14" s="38"/>
      <c r="Q14" s="38"/>
      <c r="R14" s="38"/>
      <c r="S14" s="38"/>
      <c r="T14" s="38"/>
      <c r="U14" s="39"/>
      <c r="V14" s="7" t="s">
        <v>38</v>
      </c>
      <c r="W14" s="7"/>
      <c r="X14" s="7"/>
      <c r="Y14" s="7"/>
      <c r="Z14" s="26"/>
      <c r="AA14" s="27"/>
      <c r="AB14" s="27"/>
      <c r="AC14" s="27"/>
      <c r="AD14" s="27"/>
      <c r="AE14" s="27"/>
      <c r="AF14" s="27"/>
      <c r="AG14" s="27"/>
      <c r="AH14" s="27"/>
      <c r="AI14" s="27"/>
      <c r="AJ14" s="27"/>
      <c r="AK14" s="27"/>
      <c r="AL14" s="27"/>
      <c r="AM14" s="27"/>
      <c r="AN14" s="27"/>
      <c r="AO14" s="27"/>
      <c r="AP14" s="27"/>
      <c r="AQ14" s="28"/>
      <c r="AR14" s="7"/>
      <c r="AS14" s="7"/>
      <c r="AT14" s="7"/>
      <c r="AY14" s="7"/>
      <c r="AZ14" s="26"/>
      <c r="BA14" s="27"/>
      <c r="BB14" s="27"/>
      <c r="BC14" s="27"/>
      <c r="BD14" s="27"/>
      <c r="BE14" s="27"/>
      <c r="BF14" s="27"/>
      <c r="BG14" s="27"/>
      <c r="BH14" s="27"/>
      <c r="BI14" s="27"/>
      <c r="BJ14" s="27"/>
      <c r="BK14" s="27"/>
      <c r="BL14" s="27"/>
      <c r="BM14" s="27"/>
      <c r="BN14" s="27"/>
      <c r="BO14" s="27"/>
      <c r="BP14" s="27"/>
      <c r="BQ14" s="28"/>
      <c r="BR14" s="7"/>
    </row>
    <row r="15" spans="1:70">
      <c r="C15" s="7"/>
      <c r="D15" s="37"/>
      <c r="E15" s="38"/>
      <c r="F15" s="38"/>
      <c r="G15" s="38"/>
      <c r="H15" s="38"/>
      <c r="I15" s="38"/>
      <c r="J15" s="38"/>
      <c r="K15" s="38"/>
      <c r="L15" s="38"/>
      <c r="M15" s="38"/>
      <c r="N15" s="38"/>
      <c r="O15" s="38"/>
      <c r="P15" s="38"/>
      <c r="Q15" s="38"/>
      <c r="R15" s="38"/>
      <c r="S15" s="38"/>
      <c r="T15" s="38"/>
      <c r="U15" s="39"/>
      <c r="V15" s="7" t="s">
        <v>39</v>
      </c>
      <c r="W15" s="7"/>
      <c r="X15" s="7"/>
      <c r="Y15" s="7"/>
      <c r="Z15" s="26"/>
      <c r="AA15" s="27"/>
      <c r="AB15" s="27"/>
      <c r="AC15" s="27"/>
      <c r="AD15" s="27"/>
      <c r="AE15" s="27"/>
      <c r="AF15" s="27"/>
      <c r="AG15" s="27"/>
      <c r="AH15" s="27"/>
      <c r="AI15" s="27"/>
      <c r="AJ15" s="27"/>
      <c r="AK15" s="27"/>
      <c r="AL15" s="27"/>
      <c r="AM15" s="27"/>
      <c r="AN15" s="27"/>
      <c r="AO15" s="27"/>
      <c r="AP15" s="27"/>
      <c r="AQ15" s="28"/>
      <c r="AR15" s="7"/>
      <c r="AS15" s="7"/>
      <c r="AT15" s="7"/>
      <c r="AY15" s="7"/>
      <c r="AZ15" s="26"/>
      <c r="BA15" s="27"/>
      <c r="BB15" s="27"/>
      <c r="BC15" s="27"/>
      <c r="BD15" s="27"/>
      <c r="BE15" s="27"/>
      <c r="BF15" s="27"/>
      <c r="BG15" s="27"/>
      <c r="BH15" s="27"/>
      <c r="BI15" s="27"/>
      <c r="BJ15" s="27"/>
      <c r="BK15" s="27"/>
      <c r="BL15" s="27"/>
      <c r="BM15" s="27"/>
      <c r="BN15" s="27"/>
      <c r="BO15" s="27"/>
      <c r="BP15" s="27"/>
      <c r="BQ15" s="28"/>
      <c r="BR15" s="7"/>
    </row>
    <row r="16" spans="1:70">
      <c r="C16" s="7"/>
      <c r="D16" s="37"/>
      <c r="E16" s="38"/>
      <c r="F16" s="38"/>
      <c r="G16" s="38"/>
      <c r="H16" s="38"/>
      <c r="I16" s="38"/>
      <c r="J16" s="38"/>
      <c r="K16" s="38"/>
      <c r="L16" s="38"/>
      <c r="M16" s="38"/>
      <c r="N16" s="38"/>
      <c r="O16" s="38"/>
      <c r="P16" s="38"/>
      <c r="Q16" s="38"/>
      <c r="R16" s="38"/>
      <c r="S16" s="38"/>
      <c r="T16" s="38"/>
      <c r="U16" s="39"/>
      <c r="V16" s="7"/>
      <c r="W16" s="7"/>
      <c r="X16" s="7"/>
      <c r="Y16" s="7"/>
      <c r="Z16" s="26"/>
      <c r="AA16" s="27"/>
      <c r="AB16" s="27"/>
      <c r="AC16" s="27"/>
      <c r="AD16" s="27"/>
      <c r="AE16" s="27"/>
      <c r="AF16" s="27"/>
      <c r="AG16" s="27"/>
      <c r="AH16" s="27"/>
      <c r="AI16" s="27"/>
      <c r="AJ16" s="27"/>
      <c r="AK16" s="27"/>
      <c r="AL16" s="27"/>
      <c r="AM16" s="27"/>
      <c r="AN16" s="27"/>
      <c r="AO16" s="27"/>
      <c r="AP16" s="27"/>
      <c r="AQ16" s="28"/>
      <c r="AR16" s="7"/>
      <c r="AS16" s="7"/>
      <c r="AT16" s="7"/>
      <c r="AY16" s="7"/>
      <c r="AZ16" s="26"/>
      <c r="BA16" s="27"/>
      <c r="BB16" s="27"/>
      <c r="BC16" s="27"/>
      <c r="BD16" s="27"/>
      <c r="BE16" s="27"/>
      <c r="BF16" s="27"/>
      <c r="BG16" s="27"/>
      <c r="BH16" s="27"/>
      <c r="BI16" s="27"/>
      <c r="BJ16" s="27"/>
      <c r="BK16" s="27"/>
      <c r="BL16" s="27"/>
      <c r="BM16" s="27"/>
      <c r="BN16" s="27"/>
      <c r="BO16" s="27"/>
      <c r="BP16" s="27"/>
      <c r="BQ16" s="28"/>
      <c r="BR16" s="7"/>
    </row>
    <row r="17" spans="1:70">
      <c r="C17" s="7"/>
      <c r="D17" s="37"/>
      <c r="E17" s="38"/>
      <c r="F17" s="38"/>
      <c r="G17" s="38"/>
      <c r="H17" s="38"/>
      <c r="I17" s="38"/>
      <c r="J17" s="38"/>
      <c r="K17" s="38"/>
      <c r="L17" s="38"/>
      <c r="M17" s="38"/>
      <c r="N17" s="38"/>
      <c r="O17" s="38"/>
      <c r="P17" s="38"/>
      <c r="Q17" s="38"/>
      <c r="R17" s="38"/>
      <c r="S17" s="38"/>
      <c r="T17" s="38"/>
      <c r="U17" s="39"/>
      <c r="V17" s="30" t="s">
        <v>41</v>
      </c>
      <c r="W17" s="7"/>
      <c r="X17" s="7"/>
      <c r="Y17" s="7"/>
      <c r="Z17" s="26"/>
      <c r="AA17" s="27"/>
      <c r="AB17" s="27"/>
      <c r="AC17" s="27"/>
      <c r="AD17" s="27"/>
      <c r="AE17" s="27"/>
      <c r="AF17" s="27"/>
      <c r="AG17" s="27"/>
      <c r="AH17" s="27"/>
      <c r="AI17" s="27"/>
      <c r="AJ17" s="27"/>
      <c r="AK17" s="27"/>
      <c r="AL17" s="27"/>
      <c r="AM17" s="27"/>
      <c r="AN17" s="27"/>
      <c r="AO17" s="27"/>
      <c r="AP17" s="27"/>
      <c r="AQ17" s="28"/>
      <c r="AR17" s="7"/>
      <c r="AS17" s="7"/>
      <c r="AT17" s="7"/>
      <c r="AY17" s="7"/>
      <c r="AZ17" s="26"/>
      <c r="BA17" s="27"/>
      <c r="BB17" s="27"/>
      <c r="BC17" s="27"/>
      <c r="BD17" s="27"/>
      <c r="BE17" s="27"/>
      <c r="BF17" s="27"/>
      <c r="BG17" s="27"/>
      <c r="BH17" s="27"/>
      <c r="BI17" s="27"/>
      <c r="BJ17" s="27"/>
      <c r="BK17" s="27"/>
      <c r="BL17" s="27"/>
      <c r="BM17" s="27"/>
      <c r="BN17" s="27"/>
      <c r="BO17" s="27"/>
      <c r="BP17" s="27"/>
      <c r="BQ17" s="28"/>
      <c r="BR17" s="7"/>
    </row>
    <row r="18" spans="1:70">
      <c r="C18" s="7"/>
      <c r="D18" s="37"/>
      <c r="E18" s="38"/>
      <c r="F18" s="38"/>
      <c r="G18" s="38"/>
      <c r="H18" s="38"/>
      <c r="I18" s="38"/>
      <c r="J18" s="38"/>
      <c r="K18" s="38"/>
      <c r="L18" s="38"/>
      <c r="M18" s="38"/>
      <c r="N18" s="38"/>
      <c r="O18" s="38"/>
      <c r="P18" s="38"/>
      <c r="Q18" s="38"/>
      <c r="R18" s="38"/>
      <c r="S18" s="38"/>
      <c r="T18" s="38"/>
      <c r="U18" s="39"/>
      <c r="V18" s="7"/>
      <c r="W18" s="7"/>
      <c r="X18" s="7"/>
      <c r="Y18" s="7"/>
      <c r="Z18" s="26"/>
      <c r="AA18" s="27"/>
      <c r="AB18" s="27"/>
      <c r="AC18" s="27"/>
      <c r="AD18" s="27"/>
      <c r="AE18" s="27"/>
      <c r="AF18" s="27"/>
      <c r="AG18" s="27"/>
      <c r="AH18" s="27"/>
      <c r="AI18" s="27"/>
      <c r="AJ18" s="27"/>
      <c r="AK18" s="27"/>
      <c r="AL18" s="27"/>
      <c r="AM18" s="27"/>
      <c r="AN18" s="27"/>
      <c r="AO18" s="27"/>
      <c r="AP18" s="27"/>
      <c r="AQ18" s="28"/>
      <c r="AR18" s="7"/>
      <c r="AS18" s="7"/>
      <c r="AT18" s="7"/>
      <c r="AY18" s="7"/>
      <c r="AZ18" s="26"/>
      <c r="BA18" s="27"/>
      <c r="BB18" s="27"/>
      <c r="BC18" s="27"/>
      <c r="BD18" s="27"/>
      <c r="BE18" s="27"/>
      <c r="BF18" s="27"/>
      <c r="BG18" s="27"/>
      <c r="BH18" s="27"/>
      <c r="BI18" s="27"/>
      <c r="BJ18" s="27"/>
      <c r="BK18" s="27"/>
      <c r="BL18" s="27"/>
      <c r="BM18" s="27"/>
      <c r="BN18" s="27"/>
      <c r="BO18" s="27"/>
      <c r="BP18" s="27"/>
      <c r="BQ18" s="28"/>
      <c r="BR18" s="7"/>
    </row>
    <row r="19" spans="1:70">
      <c r="C19" s="7"/>
      <c r="D19" s="37"/>
      <c r="E19" s="38"/>
      <c r="F19" s="38"/>
      <c r="G19" s="38"/>
      <c r="H19" s="38"/>
      <c r="I19" s="38"/>
      <c r="J19" s="38"/>
      <c r="K19" s="38"/>
      <c r="L19" s="38"/>
      <c r="M19" s="38"/>
      <c r="N19" s="38"/>
      <c r="O19" s="38"/>
      <c r="P19" s="38"/>
      <c r="Q19" s="38"/>
      <c r="R19" s="38"/>
      <c r="S19" s="38"/>
      <c r="T19" s="38"/>
      <c r="U19" s="39"/>
      <c r="V19" s="7" t="s">
        <v>53</v>
      </c>
      <c r="W19" s="7"/>
      <c r="X19" s="7">
        <v>108</v>
      </c>
      <c r="Y19" s="7"/>
      <c r="Z19" s="26"/>
      <c r="AA19" s="27"/>
      <c r="AB19" s="27"/>
      <c r="AC19" s="27"/>
      <c r="AD19" s="27"/>
      <c r="AE19" s="27"/>
      <c r="AF19" s="27"/>
      <c r="AG19" s="27"/>
      <c r="AH19" s="27"/>
      <c r="AI19" s="27"/>
      <c r="AJ19" s="27"/>
      <c r="AK19" s="27"/>
      <c r="AL19" s="27"/>
      <c r="AM19" s="27"/>
      <c r="AN19" s="27"/>
      <c r="AO19" s="27"/>
      <c r="AP19" s="27"/>
      <c r="AQ19" s="28"/>
      <c r="AR19" s="7"/>
      <c r="AS19" s="7"/>
      <c r="AT19" s="7"/>
      <c r="AY19" s="7"/>
      <c r="AZ19" s="26"/>
      <c r="BA19" s="27"/>
      <c r="BB19" s="27"/>
      <c r="BC19" s="27"/>
      <c r="BD19" s="27"/>
      <c r="BE19" s="27"/>
      <c r="BF19" s="27"/>
      <c r="BG19" s="27"/>
      <c r="BH19" s="27"/>
      <c r="BI19" s="27"/>
      <c r="BJ19" s="27"/>
      <c r="BK19" s="27"/>
      <c r="BL19" s="27"/>
      <c r="BM19" s="27"/>
      <c r="BN19" s="27"/>
      <c r="BO19" s="27"/>
      <c r="BP19" s="27"/>
      <c r="BQ19" s="28"/>
      <c r="BR19" s="7"/>
    </row>
    <row r="20" spans="1:70">
      <c r="C20" s="7"/>
      <c r="D20" s="37"/>
      <c r="E20" s="38"/>
      <c r="F20" s="38"/>
      <c r="G20" s="38"/>
      <c r="H20" s="38"/>
      <c r="I20" s="38"/>
      <c r="J20" s="38"/>
      <c r="K20" s="38"/>
      <c r="L20" s="38"/>
      <c r="M20" s="38"/>
      <c r="N20" s="38"/>
      <c r="O20" s="38"/>
      <c r="P20" s="38"/>
      <c r="Q20" s="38"/>
      <c r="R20" s="38"/>
      <c r="S20" s="38"/>
      <c r="T20" s="38"/>
      <c r="U20" s="39"/>
      <c r="V20" s="7" t="s">
        <v>54</v>
      </c>
      <c r="W20" s="7"/>
      <c r="X20" s="7">
        <f>4*9*9</f>
        <v>324</v>
      </c>
      <c r="Y20" s="7"/>
      <c r="Z20" s="26"/>
      <c r="AA20" s="27"/>
      <c r="AB20" s="27"/>
      <c r="AC20" s="27"/>
      <c r="AD20" s="27"/>
      <c r="AE20" s="27"/>
      <c r="AF20" s="27"/>
      <c r="AG20" s="27"/>
      <c r="AH20" s="27"/>
      <c r="AI20" s="27"/>
      <c r="AJ20" s="27"/>
      <c r="AK20" s="27"/>
      <c r="AL20" s="27"/>
      <c r="AM20" s="27"/>
      <c r="AN20" s="27"/>
      <c r="AO20" s="27"/>
      <c r="AP20" s="27"/>
      <c r="AQ20" s="28"/>
      <c r="AR20" s="7"/>
      <c r="AS20" s="7"/>
      <c r="AT20" s="7"/>
      <c r="AY20" s="7"/>
      <c r="AZ20" s="26"/>
      <c r="BA20" s="27"/>
      <c r="BB20" s="27"/>
      <c r="BC20" s="27"/>
      <c r="BD20" s="27"/>
      <c r="BE20" s="27"/>
      <c r="BF20" s="27"/>
      <c r="BG20" s="27"/>
      <c r="BH20" s="27"/>
      <c r="BI20" s="27"/>
      <c r="BJ20" s="27"/>
      <c r="BK20" s="27"/>
      <c r="BL20" s="27"/>
      <c r="BM20" s="27"/>
      <c r="BN20" s="27"/>
      <c r="BO20" s="27"/>
      <c r="BP20" s="27"/>
      <c r="BQ20" s="28"/>
      <c r="BR20" s="7"/>
    </row>
    <row r="21" spans="1:70">
      <c r="C21" s="7"/>
      <c r="D21" s="37"/>
      <c r="E21" s="38"/>
      <c r="F21" s="38"/>
      <c r="G21" s="38"/>
      <c r="H21" s="38"/>
      <c r="I21" s="38"/>
      <c r="J21" s="38"/>
      <c r="K21" s="38"/>
      <c r="L21" s="38"/>
      <c r="M21" s="38"/>
      <c r="N21" s="38"/>
      <c r="O21" s="38"/>
      <c r="P21" s="38"/>
      <c r="Q21" s="38"/>
      <c r="R21" s="38"/>
      <c r="S21" s="38"/>
      <c r="T21" s="38"/>
      <c r="U21" s="39"/>
      <c r="V21" s="7" t="s">
        <v>55</v>
      </c>
      <c r="W21" s="7"/>
      <c r="X21" s="7">
        <f>X19/X20</f>
        <v>0.33333333333333331</v>
      </c>
      <c r="Y21" s="7"/>
      <c r="Z21" s="26"/>
      <c r="AA21" s="27"/>
      <c r="AB21" s="27"/>
      <c r="AC21" s="27"/>
      <c r="AD21" s="27"/>
      <c r="AE21" s="27"/>
      <c r="AF21" s="27"/>
      <c r="AG21" s="27"/>
      <c r="AH21" s="27"/>
      <c r="AI21" s="27"/>
      <c r="AJ21" s="27"/>
      <c r="AK21" s="27"/>
      <c r="AL21" s="27"/>
      <c r="AM21" s="27"/>
      <c r="AN21" s="27"/>
      <c r="AO21" s="27"/>
      <c r="AP21" s="27"/>
      <c r="AQ21" s="28"/>
      <c r="AR21" s="7"/>
      <c r="AS21" s="7"/>
      <c r="AT21" s="7"/>
      <c r="AY21" s="7"/>
      <c r="AZ21" s="26"/>
      <c r="BA21" s="27"/>
      <c r="BB21" s="27"/>
      <c r="BC21" s="27"/>
      <c r="BD21" s="27"/>
      <c r="BE21" s="27"/>
      <c r="BF21" s="27"/>
      <c r="BG21" s="27"/>
      <c r="BH21" s="27"/>
      <c r="BI21" s="27"/>
      <c r="BJ21" s="27"/>
      <c r="BK21" s="27"/>
      <c r="BL21" s="27"/>
      <c r="BM21" s="27"/>
      <c r="BN21" s="27"/>
      <c r="BO21" s="27"/>
      <c r="BP21" s="27"/>
      <c r="BQ21" s="28"/>
      <c r="BR21" s="7"/>
    </row>
    <row r="22" spans="1:70">
      <c r="C22" s="7"/>
      <c r="D22" s="37"/>
      <c r="E22" s="38"/>
      <c r="F22" s="38"/>
      <c r="G22" s="38"/>
      <c r="H22" s="38"/>
      <c r="I22" s="38"/>
      <c r="J22" s="38"/>
      <c r="K22" s="38"/>
      <c r="L22" s="38"/>
      <c r="M22" s="38"/>
      <c r="N22" s="38"/>
      <c r="O22" s="38"/>
      <c r="P22" s="38"/>
      <c r="Q22" s="38"/>
      <c r="R22" s="38"/>
      <c r="S22" s="38"/>
      <c r="T22" s="38"/>
      <c r="U22" s="39"/>
      <c r="V22" s="7"/>
      <c r="W22" s="7"/>
      <c r="X22" s="7"/>
      <c r="Y22" s="7"/>
      <c r="Z22" s="26"/>
      <c r="AA22" s="27"/>
      <c r="AB22" s="27"/>
      <c r="AC22" s="27"/>
      <c r="AD22" s="27"/>
      <c r="AE22" s="27"/>
      <c r="AF22" s="27"/>
      <c r="AG22" s="27"/>
      <c r="AH22" s="27"/>
      <c r="AI22" s="27"/>
      <c r="AJ22" s="27"/>
      <c r="AK22" s="27"/>
      <c r="AL22" s="27"/>
      <c r="AM22" s="27"/>
      <c r="AN22" s="27"/>
      <c r="AO22" s="27"/>
      <c r="AP22" s="27"/>
      <c r="AQ22" s="28"/>
      <c r="AR22" s="7"/>
      <c r="AS22" s="7"/>
      <c r="AT22" s="7"/>
      <c r="AY22" s="7"/>
      <c r="AZ22" s="26"/>
      <c r="BA22" s="27"/>
      <c r="BB22" s="27"/>
      <c r="BC22" s="27"/>
      <c r="BD22" s="27"/>
      <c r="BE22" s="27"/>
      <c r="BF22" s="27"/>
      <c r="BG22" s="27"/>
      <c r="BH22" s="27"/>
      <c r="BI22" s="27"/>
      <c r="BJ22" s="27"/>
      <c r="BK22" s="27"/>
      <c r="BL22" s="27"/>
      <c r="BM22" s="27"/>
      <c r="BN22" s="27"/>
      <c r="BO22" s="27"/>
      <c r="BP22" s="27"/>
      <c r="BQ22" s="28"/>
      <c r="BR22" s="7"/>
    </row>
    <row r="23" spans="1:70">
      <c r="C23" s="7"/>
      <c r="D23" s="37"/>
      <c r="E23" s="38"/>
      <c r="F23" s="38"/>
      <c r="G23" s="38"/>
      <c r="H23" s="38"/>
      <c r="I23" s="38"/>
      <c r="J23" s="38"/>
      <c r="K23" s="38"/>
      <c r="L23" s="38"/>
      <c r="M23" s="38"/>
      <c r="N23" s="38"/>
      <c r="O23" s="38"/>
      <c r="P23" s="38"/>
      <c r="Q23" s="38"/>
      <c r="R23" s="38"/>
      <c r="S23" s="38"/>
      <c r="T23" s="38"/>
      <c r="U23" s="39"/>
      <c r="V23" s="7"/>
      <c r="W23" s="7"/>
      <c r="X23" s="7"/>
      <c r="Y23" s="7"/>
      <c r="Z23" s="26"/>
      <c r="AA23" s="27"/>
      <c r="AB23" s="27"/>
      <c r="AC23" s="27"/>
      <c r="AD23" s="27"/>
      <c r="AE23" s="27"/>
      <c r="AF23" s="27"/>
      <c r="AG23" s="27"/>
      <c r="AH23" s="27"/>
      <c r="AI23" s="27"/>
      <c r="AJ23" s="27"/>
      <c r="AK23" s="27"/>
      <c r="AL23" s="27"/>
      <c r="AM23" s="27"/>
      <c r="AN23" s="27"/>
      <c r="AO23" s="27"/>
      <c r="AP23" s="27"/>
      <c r="AQ23" s="28"/>
      <c r="AR23" s="7"/>
      <c r="AS23" s="7"/>
      <c r="AT23" s="7"/>
      <c r="AY23" s="7"/>
      <c r="AZ23" s="26"/>
      <c r="BA23" s="27"/>
      <c r="BB23" s="27"/>
      <c r="BC23" s="27"/>
      <c r="BD23" s="27"/>
      <c r="BE23" s="27"/>
      <c r="BF23" s="27"/>
      <c r="BG23" s="27"/>
      <c r="BH23" s="27"/>
      <c r="BI23" s="27"/>
      <c r="BJ23" s="27"/>
      <c r="BK23" s="27"/>
      <c r="BL23" s="27"/>
      <c r="BM23" s="27"/>
      <c r="BN23" s="27"/>
      <c r="BO23" s="27"/>
      <c r="BP23" s="27"/>
      <c r="BQ23" s="28"/>
      <c r="BR23" s="7"/>
    </row>
    <row r="24" spans="1:70" ht="15.75" thickBot="1">
      <c r="C24" s="7"/>
      <c r="D24" s="40"/>
      <c r="E24" s="41"/>
      <c r="F24" s="41"/>
      <c r="G24" s="41"/>
      <c r="H24" s="41"/>
      <c r="I24" s="41"/>
      <c r="J24" s="41"/>
      <c r="K24" s="41"/>
      <c r="L24" s="41"/>
      <c r="M24" s="41"/>
      <c r="N24" s="41"/>
      <c r="O24" s="41"/>
      <c r="P24" s="41"/>
      <c r="Q24" s="41"/>
      <c r="R24" s="41"/>
      <c r="S24" s="41"/>
      <c r="T24" s="41"/>
      <c r="U24" s="42"/>
      <c r="V24" s="7"/>
      <c r="W24" s="7"/>
      <c r="X24" s="7"/>
      <c r="Y24" s="7"/>
      <c r="Z24" s="31"/>
      <c r="AA24" s="32"/>
      <c r="AB24" s="32"/>
      <c r="AC24" s="32"/>
      <c r="AD24" s="32"/>
      <c r="AE24" s="32"/>
      <c r="AF24" s="32"/>
      <c r="AG24" s="32"/>
      <c r="AH24" s="32"/>
      <c r="AI24" s="32"/>
      <c r="AJ24" s="32"/>
      <c r="AK24" s="32"/>
      <c r="AL24" s="32"/>
      <c r="AM24" s="32"/>
      <c r="AN24" s="32"/>
      <c r="AO24" s="32"/>
      <c r="AP24" s="32"/>
      <c r="AQ24" s="33"/>
      <c r="AR24" s="7"/>
      <c r="AS24" s="7"/>
      <c r="AT24" s="7"/>
      <c r="AY24" s="7"/>
      <c r="AZ24" s="31"/>
      <c r="BA24" s="32"/>
      <c r="BB24" s="32"/>
      <c r="BC24" s="32"/>
      <c r="BD24" s="32"/>
      <c r="BE24" s="32"/>
      <c r="BF24" s="32"/>
      <c r="BG24" s="32"/>
      <c r="BH24" s="32"/>
      <c r="BI24" s="32"/>
      <c r="BJ24" s="32"/>
      <c r="BK24" s="32"/>
      <c r="BL24" s="32"/>
      <c r="BM24" s="32"/>
      <c r="BN24" s="32"/>
      <c r="BO24" s="32"/>
      <c r="BP24" s="32"/>
      <c r="BQ24" s="33"/>
      <c r="BR24" s="7"/>
    </row>
    <row r="25" spans="1:70">
      <c r="C25" s="7"/>
      <c r="D25" s="27"/>
      <c r="E25" s="27"/>
      <c r="F25" s="27"/>
      <c r="G25" s="27"/>
      <c r="H25" s="27"/>
      <c r="I25" s="27"/>
      <c r="J25" s="27"/>
      <c r="K25" s="27"/>
      <c r="L25" s="27"/>
      <c r="M25" s="27"/>
      <c r="N25" s="27"/>
      <c r="O25" s="27"/>
      <c r="P25" s="27"/>
      <c r="Q25" s="27"/>
      <c r="R25" s="27"/>
      <c r="S25" s="27"/>
      <c r="T25" s="27"/>
      <c r="U25" s="27"/>
      <c r="V25" s="7"/>
      <c r="W25" s="7"/>
      <c r="X25" s="7"/>
      <c r="Y25" s="7"/>
      <c r="Z25" s="27"/>
      <c r="AA25" s="27"/>
      <c r="AB25" s="27"/>
      <c r="AC25" s="27"/>
      <c r="AD25" s="27"/>
      <c r="AE25" s="27"/>
      <c r="AF25" s="27"/>
      <c r="AG25" s="27"/>
      <c r="AH25" s="27"/>
      <c r="AI25" s="27"/>
      <c r="AJ25" s="27"/>
      <c r="AK25" s="27"/>
      <c r="AL25" s="27"/>
      <c r="AM25" s="27"/>
      <c r="AN25" s="27"/>
      <c r="AO25" s="27"/>
      <c r="AP25" s="27"/>
      <c r="AQ25" s="27"/>
      <c r="AR25" s="7"/>
      <c r="AS25" s="7"/>
      <c r="AT25" s="7"/>
      <c r="AY25" s="7"/>
      <c r="AZ25" s="27"/>
      <c r="BA25" s="27"/>
      <c r="BB25" s="27"/>
      <c r="BC25" s="27"/>
      <c r="BD25" s="27"/>
      <c r="BE25" s="27"/>
      <c r="BF25" s="27"/>
      <c r="BG25" s="27"/>
      <c r="BH25" s="27"/>
      <c r="BI25" s="27"/>
      <c r="BJ25" s="27"/>
      <c r="BK25" s="27"/>
      <c r="BL25" s="27"/>
      <c r="BM25" s="27"/>
      <c r="BN25" s="27"/>
      <c r="BO25" s="27"/>
      <c r="BP25" s="27"/>
      <c r="BQ25" s="27"/>
      <c r="BR25" s="7"/>
    </row>
    <row r="26" spans="1:70">
      <c r="Z26" s="10"/>
      <c r="AA26" s="10"/>
      <c r="AB26" s="10"/>
      <c r="AC26" s="10"/>
      <c r="AD26" s="10"/>
      <c r="AE26" s="10"/>
      <c r="AF26" s="10"/>
      <c r="AG26" s="10"/>
      <c r="AH26" s="10"/>
      <c r="AI26" s="10"/>
      <c r="AJ26" s="10"/>
      <c r="AK26" s="10"/>
      <c r="AL26" s="10"/>
      <c r="AM26" s="10"/>
      <c r="AN26" s="10"/>
      <c r="AO26" s="10"/>
      <c r="AP26" s="10"/>
      <c r="AQ26" s="10"/>
    </row>
    <row r="27" spans="1:70" ht="15.75" thickBot="1">
      <c r="A27" t="s">
        <v>48</v>
      </c>
      <c r="C27" s="44"/>
      <c r="D27" s="44"/>
      <c r="E27" s="44"/>
      <c r="F27" s="44"/>
      <c r="G27" s="44"/>
      <c r="H27" s="44"/>
      <c r="I27" s="44"/>
      <c r="J27" s="44"/>
      <c r="K27" s="44"/>
      <c r="L27" s="44"/>
      <c r="M27" s="44"/>
      <c r="N27" s="44"/>
      <c r="O27" s="44"/>
      <c r="P27" s="44"/>
      <c r="Q27" s="44"/>
      <c r="R27" s="44"/>
      <c r="S27" s="44"/>
      <c r="T27" s="44"/>
      <c r="U27" s="44"/>
      <c r="V27" s="44"/>
      <c r="W27" s="44"/>
      <c r="X27" s="44"/>
      <c r="Y27" s="44"/>
      <c r="Z27" s="44"/>
      <c r="AA27" s="44"/>
      <c r="AB27" s="44"/>
      <c r="AC27" s="44"/>
      <c r="AD27" s="44"/>
      <c r="AE27" s="44"/>
      <c r="AF27" s="44"/>
      <c r="AG27" s="44"/>
      <c r="AH27" s="44"/>
      <c r="AI27" s="44"/>
      <c r="AJ27" s="44"/>
      <c r="AK27" s="44"/>
      <c r="AL27" s="44"/>
      <c r="AM27" s="44"/>
      <c r="AN27" s="44"/>
      <c r="AO27" s="44"/>
      <c r="AP27" s="44"/>
      <c r="AQ27" s="44"/>
      <c r="AR27" s="44"/>
      <c r="AS27" s="44"/>
      <c r="AT27" s="44"/>
    </row>
    <row r="28" spans="1:70">
      <c r="A28" t="s">
        <v>159</v>
      </c>
      <c r="C28" s="44"/>
      <c r="D28" s="11"/>
      <c r="E28" s="12"/>
      <c r="F28" s="12"/>
      <c r="G28" s="12"/>
      <c r="H28" s="12"/>
      <c r="I28" s="12"/>
      <c r="J28" s="12"/>
      <c r="K28" s="12"/>
      <c r="L28" s="12"/>
      <c r="M28" s="12"/>
      <c r="N28" s="12"/>
      <c r="O28" s="12"/>
      <c r="P28" s="12"/>
      <c r="Q28" s="12"/>
      <c r="R28" s="12"/>
      <c r="S28" s="12"/>
      <c r="T28" s="12"/>
      <c r="U28" s="13"/>
      <c r="V28" s="44"/>
      <c r="W28" s="44"/>
      <c r="X28" s="44"/>
      <c r="Y28" s="44"/>
      <c r="Z28" s="11"/>
      <c r="AA28" s="12"/>
      <c r="AB28" s="12"/>
      <c r="AC28" s="12"/>
      <c r="AD28" s="12"/>
      <c r="AE28" s="12"/>
      <c r="AF28" s="12"/>
      <c r="AG28" s="12"/>
      <c r="AH28" s="12"/>
      <c r="AI28" s="12"/>
      <c r="AJ28" s="12"/>
      <c r="AK28" s="12"/>
      <c r="AL28" s="12"/>
      <c r="AM28" s="12"/>
      <c r="AN28" s="12"/>
      <c r="AO28" s="12"/>
      <c r="AP28" s="12"/>
      <c r="AQ28" s="13"/>
      <c r="AR28" s="44"/>
      <c r="AS28" s="44"/>
      <c r="AT28" s="44"/>
      <c r="AZ28" s="47"/>
    </row>
    <row r="29" spans="1:70">
      <c r="C29" s="44"/>
      <c r="D29" s="14"/>
      <c r="E29" s="15"/>
      <c r="F29" s="15"/>
      <c r="G29" s="15"/>
      <c r="H29" s="15"/>
      <c r="I29" s="15"/>
      <c r="J29" s="15"/>
      <c r="K29" s="15"/>
      <c r="L29" s="15"/>
      <c r="M29" s="15"/>
      <c r="N29" s="15"/>
      <c r="O29" s="15"/>
      <c r="P29" s="15"/>
      <c r="Q29" s="15"/>
      <c r="R29" s="15"/>
      <c r="S29" s="15"/>
      <c r="T29" s="15"/>
      <c r="U29" s="16"/>
      <c r="V29" s="44"/>
      <c r="W29" s="44"/>
      <c r="X29" s="44"/>
      <c r="Y29" s="44"/>
      <c r="Z29" s="14"/>
      <c r="AA29" s="15"/>
      <c r="AB29" s="47"/>
      <c r="AC29" s="15"/>
      <c r="AD29" s="15"/>
      <c r="AE29" s="15"/>
      <c r="AF29" s="15"/>
      <c r="AG29" s="15"/>
      <c r="AH29" s="15"/>
      <c r="AI29" s="15"/>
      <c r="AJ29" s="15"/>
      <c r="AK29" s="15"/>
      <c r="AL29" s="15"/>
      <c r="AM29" s="15"/>
      <c r="AN29" s="15"/>
      <c r="AO29" s="15"/>
      <c r="AP29" s="15"/>
      <c r="AQ29" s="16"/>
      <c r="AR29" s="44"/>
      <c r="AS29" s="44"/>
      <c r="AT29" s="44"/>
    </row>
    <row r="30" spans="1:70">
      <c r="C30" s="44"/>
      <c r="D30" s="14"/>
      <c r="E30" s="15"/>
      <c r="F30" s="15"/>
      <c r="G30" s="15"/>
      <c r="H30" s="15"/>
      <c r="I30" s="15"/>
      <c r="J30" s="15"/>
      <c r="K30" s="15"/>
      <c r="L30" s="15"/>
      <c r="M30" s="15"/>
      <c r="N30" s="15"/>
      <c r="O30" s="15"/>
      <c r="P30" s="15"/>
      <c r="Q30" s="15"/>
      <c r="R30" s="15"/>
      <c r="S30" s="15"/>
      <c r="T30" s="15"/>
      <c r="U30" s="16"/>
      <c r="V30" s="44"/>
      <c r="W30" s="44"/>
      <c r="X30" s="44"/>
      <c r="Y30" s="44"/>
      <c r="Z30" s="14"/>
      <c r="AA30" s="15"/>
      <c r="AB30" s="47"/>
      <c r="AC30" s="15"/>
      <c r="AD30" s="15"/>
      <c r="AE30" s="15"/>
      <c r="AF30" s="15"/>
      <c r="AG30" s="15"/>
      <c r="AH30" s="15"/>
      <c r="AI30" s="15"/>
      <c r="AJ30" s="15"/>
      <c r="AK30" s="15"/>
      <c r="AL30" s="15"/>
      <c r="AM30" s="15"/>
      <c r="AN30" s="15"/>
      <c r="AO30" s="15"/>
      <c r="AP30" s="15"/>
      <c r="AQ30" s="16"/>
      <c r="AR30" s="44"/>
      <c r="AS30" s="44"/>
      <c r="AT30" s="44"/>
    </row>
    <row r="31" spans="1:70">
      <c r="C31" s="44"/>
      <c r="D31" s="14"/>
      <c r="E31" s="15"/>
      <c r="F31" s="15"/>
      <c r="G31" s="15"/>
      <c r="H31" s="15"/>
      <c r="I31" s="15"/>
      <c r="J31" s="15"/>
      <c r="K31" s="15"/>
      <c r="L31" s="15"/>
      <c r="M31" s="15"/>
      <c r="N31" s="15"/>
      <c r="O31" s="15"/>
      <c r="P31" s="15"/>
      <c r="Q31" s="15"/>
      <c r="R31" s="15"/>
      <c r="S31" s="15"/>
      <c r="T31" s="15"/>
      <c r="U31" s="16"/>
      <c r="V31" s="44"/>
      <c r="W31" s="44"/>
      <c r="X31" s="44"/>
      <c r="Y31" s="44"/>
      <c r="Z31" s="14"/>
      <c r="AA31" s="15"/>
      <c r="AB31" s="15"/>
      <c r="AC31" s="15"/>
      <c r="AD31" s="15"/>
      <c r="AE31" s="15"/>
      <c r="AF31" s="15"/>
      <c r="AG31" s="15"/>
      <c r="AH31" s="15"/>
      <c r="AI31" s="15"/>
      <c r="AJ31" s="15"/>
      <c r="AK31" s="15"/>
      <c r="AL31" s="15"/>
      <c r="AM31" s="15"/>
      <c r="AN31" s="15"/>
      <c r="AO31" s="15"/>
      <c r="AP31" s="15"/>
      <c r="AQ31" s="16"/>
      <c r="AR31" s="44"/>
      <c r="AS31" s="44"/>
      <c r="AT31" s="44"/>
      <c r="BB31" s="72"/>
      <c r="BC31" s="72"/>
      <c r="BD31" s="72"/>
      <c r="BE31" s="72"/>
      <c r="BF31" s="72"/>
      <c r="BG31" s="72"/>
      <c r="BH31" s="72"/>
    </row>
    <row r="32" spans="1:70">
      <c r="C32" s="44"/>
      <c r="D32" s="14"/>
      <c r="E32" s="15"/>
      <c r="F32" s="15"/>
      <c r="G32" s="15"/>
      <c r="H32" s="15"/>
      <c r="I32" s="15"/>
      <c r="J32" s="15"/>
      <c r="K32" s="15"/>
      <c r="L32" s="15"/>
      <c r="M32" s="15"/>
      <c r="N32" s="15"/>
      <c r="O32" s="15"/>
      <c r="P32" s="15"/>
      <c r="Q32" s="15"/>
      <c r="R32" s="15"/>
      <c r="S32" s="15"/>
      <c r="T32" s="15"/>
      <c r="U32" s="16"/>
      <c r="V32" s="44" t="s">
        <v>42</v>
      </c>
      <c r="W32" s="44"/>
      <c r="X32" s="44"/>
      <c r="Y32" s="44"/>
      <c r="Z32" s="14"/>
      <c r="AA32" s="15"/>
      <c r="AB32" s="15"/>
      <c r="AC32" s="15"/>
      <c r="AD32" s="15"/>
      <c r="AE32" s="15"/>
      <c r="AF32" s="15"/>
      <c r="AG32" s="15"/>
      <c r="AH32" s="15"/>
      <c r="AI32" s="15"/>
      <c r="AJ32" s="15"/>
      <c r="AK32" s="15"/>
      <c r="AL32" s="15"/>
      <c r="AM32" s="15"/>
      <c r="AN32" s="47"/>
      <c r="AO32" s="47"/>
      <c r="AP32" s="15"/>
      <c r="AQ32" s="16"/>
      <c r="AR32" s="44" t="s">
        <v>56</v>
      </c>
      <c r="AS32" s="44"/>
      <c r="AT32" s="44">
        <v>324</v>
      </c>
      <c r="BB32" s="72"/>
      <c r="BC32" s="72"/>
      <c r="BD32" s="72"/>
      <c r="BE32" s="72"/>
      <c r="BF32" s="72"/>
      <c r="BG32" s="72"/>
      <c r="BH32" s="72"/>
    </row>
    <row r="33" spans="1:60">
      <c r="C33" s="44"/>
      <c r="D33" s="14"/>
      <c r="E33" s="15"/>
      <c r="F33" s="15"/>
      <c r="G33" s="15"/>
      <c r="H33" s="15"/>
      <c r="I33" s="15"/>
      <c r="J33" s="15"/>
      <c r="K33" s="15"/>
      <c r="L33" s="15"/>
      <c r="M33" s="15"/>
      <c r="N33" s="15"/>
      <c r="O33" s="15"/>
      <c r="P33" s="15"/>
      <c r="Q33" s="15"/>
      <c r="R33" s="15"/>
      <c r="S33" s="15"/>
      <c r="T33" s="15"/>
      <c r="U33" s="16"/>
      <c r="V33" s="44" t="s">
        <v>43</v>
      </c>
      <c r="W33" s="44"/>
      <c r="X33" s="44"/>
      <c r="Y33" s="44"/>
      <c r="Z33" s="14"/>
      <c r="AA33" s="15"/>
      <c r="AB33" s="15"/>
      <c r="AC33" s="15"/>
      <c r="AD33" s="15"/>
      <c r="AE33" s="15"/>
      <c r="AF33" s="15"/>
      <c r="AG33" s="15"/>
      <c r="AH33" s="15"/>
      <c r="AI33" s="15"/>
      <c r="AJ33" s="15"/>
      <c r="AK33" s="15"/>
      <c r="AL33" s="15"/>
      <c r="AM33" s="15"/>
      <c r="AN33" s="47"/>
      <c r="AO33" s="15"/>
      <c r="AP33" s="15"/>
      <c r="AQ33" s="16"/>
      <c r="AR33" s="44" t="s">
        <v>57</v>
      </c>
      <c r="AS33" s="44"/>
      <c r="AT33" s="44">
        <v>17</v>
      </c>
      <c r="BB33" s="72"/>
      <c r="BC33" s="72"/>
      <c r="BD33" s="72"/>
      <c r="BE33" s="72"/>
      <c r="BF33" s="72"/>
      <c r="BG33" s="72"/>
      <c r="BH33" s="72"/>
    </row>
    <row r="34" spans="1:60">
      <c r="C34" s="44"/>
      <c r="D34" s="14"/>
      <c r="E34" s="15"/>
      <c r="F34" s="15"/>
      <c r="G34" s="15"/>
      <c r="H34" s="15"/>
      <c r="I34" s="15"/>
      <c r="J34" s="15"/>
      <c r="K34" s="15"/>
      <c r="L34" s="15"/>
      <c r="M34" s="15"/>
      <c r="N34" s="15"/>
      <c r="O34" s="15"/>
      <c r="P34" s="15"/>
      <c r="Q34" s="15"/>
      <c r="R34" s="15"/>
      <c r="S34" s="15"/>
      <c r="T34" s="15"/>
      <c r="U34" s="16"/>
      <c r="V34" s="44" t="s">
        <v>44</v>
      </c>
      <c r="W34" s="44"/>
      <c r="X34" s="44"/>
      <c r="Y34" s="44"/>
      <c r="Z34" s="14"/>
      <c r="AA34" s="15"/>
      <c r="AB34" s="15"/>
      <c r="AC34" s="15"/>
      <c r="AD34" s="15"/>
      <c r="AE34" s="15"/>
      <c r="AF34" s="47"/>
      <c r="AG34" s="47"/>
      <c r="AH34" s="15"/>
      <c r="AI34" s="15"/>
      <c r="AJ34" s="15"/>
      <c r="AK34" s="15"/>
      <c r="AL34" s="15"/>
      <c r="AM34" s="47"/>
      <c r="AN34" s="47"/>
      <c r="AO34" s="15"/>
      <c r="AP34" s="15"/>
      <c r="AQ34" s="16"/>
      <c r="AR34" s="44" t="s">
        <v>34</v>
      </c>
      <c r="AS34" s="45">
        <f>AT33/AT32</f>
        <v>5.2469135802469133E-2</v>
      </c>
      <c r="AT34" s="44"/>
      <c r="BB34" s="72"/>
      <c r="BC34" s="72"/>
      <c r="BD34" s="72"/>
      <c r="BE34" s="47"/>
      <c r="BF34" s="72"/>
      <c r="BG34" s="72"/>
      <c r="BH34" s="72"/>
    </row>
    <row r="35" spans="1:60">
      <c r="C35" s="44"/>
      <c r="D35" s="14"/>
      <c r="E35" s="15"/>
      <c r="F35" s="15"/>
      <c r="G35" s="15"/>
      <c r="H35" s="15"/>
      <c r="I35" s="15"/>
      <c r="J35" s="15"/>
      <c r="K35" s="15"/>
      <c r="L35" s="15"/>
      <c r="M35" s="15"/>
      <c r="N35" s="15"/>
      <c r="O35" s="15"/>
      <c r="P35" s="15"/>
      <c r="Q35" s="15"/>
      <c r="R35" s="15"/>
      <c r="S35" s="15"/>
      <c r="T35" s="15"/>
      <c r="U35" s="16"/>
      <c r="V35" s="44" t="s">
        <v>45</v>
      </c>
      <c r="W35" s="44"/>
      <c r="X35" s="44"/>
      <c r="Y35" s="44"/>
      <c r="Z35" s="14"/>
      <c r="AA35" s="15"/>
      <c r="AB35" s="15"/>
      <c r="AC35" s="15"/>
      <c r="AD35" s="15"/>
      <c r="AE35" s="15"/>
      <c r="AF35" s="15"/>
      <c r="AG35" s="15"/>
      <c r="AH35" s="47"/>
      <c r="AI35" s="15"/>
      <c r="AJ35" s="15"/>
      <c r="AK35" s="15"/>
      <c r="AL35" s="15"/>
      <c r="AM35" s="47"/>
      <c r="AN35" s="15"/>
      <c r="AO35" s="47"/>
      <c r="AP35" s="15"/>
      <c r="AQ35" s="16"/>
      <c r="AR35" s="44" t="s">
        <v>35</v>
      </c>
      <c r="AS35" s="44">
        <v>0.33</v>
      </c>
      <c r="AT35" s="44"/>
      <c r="BB35" s="72"/>
      <c r="BC35" s="72"/>
      <c r="BD35" s="72"/>
      <c r="BE35" s="47"/>
      <c r="BF35" s="72"/>
      <c r="BG35" s="72"/>
      <c r="BH35" s="72"/>
    </row>
    <row r="36" spans="1:60" ht="18">
      <c r="C36" s="44"/>
      <c r="D36" s="14"/>
      <c r="E36" s="15"/>
      <c r="F36" s="15"/>
      <c r="G36" s="15"/>
      <c r="H36" s="15"/>
      <c r="I36" s="15"/>
      <c r="J36" s="15"/>
      <c r="K36" s="15"/>
      <c r="L36" s="15"/>
      <c r="M36" s="15"/>
      <c r="N36" s="15"/>
      <c r="O36" s="15"/>
      <c r="P36" s="15"/>
      <c r="Q36" s="15"/>
      <c r="R36" s="15"/>
      <c r="S36" s="15"/>
      <c r="T36" s="15"/>
      <c r="U36" s="16"/>
      <c r="V36" s="44" t="s">
        <v>46</v>
      </c>
      <c r="W36" s="44">
        <v>0.33300000000000002</v>
      </c>
      <c r="X36" s="44"/>
      <c r="Y36" s="44"/>
      <c r="Z36" s="14"/>
      <c r="AA36" s="15"/>
      <c r="AB36" s="15"/>
      <c r="AC36" s="15"/>
      <c r="AD36" s="15"/>
      <c r="AE36" s="20"/>
      <c r="AF36" s="15"/>
      <c r="AG36" s="15"/>
      <c r="AH36" s="15"/>
      <c r="AI36" s="15"/>
      <c r="AJ36" s="15"/>
      <c r="AK36" s="15"/>
      <c r="AL36" s="15"/>
      <c r="AM36" s="47"/>
      <c r="AN36" s="15"/>
      <c r="AO36" s="15"/>
      <c r="AP36" s="15"/>
      <c r="AQ36" s="16"/>
      <c r="AR36" s="44" t="s">
        <v>36</v>
      </c>
      <c r="AS36" s="46">
        <f>AS35-(AS34*AS35)</f>
        <v>0.31268518518518518</v>
      </c>
      <c r="AT36" s="44"/>
      <c r="BB36" s="72"/>
      <c r="BC36" s="72"/>
      <c r="BD36" s="72"/>
      <c r="BE36" s="72"/>
      <c r="BF36" s="72"/>
      <c r="BG36" s="72"/>
      <c r="BH36" s="72"/>
    </row>
    <row r="37" spans="1:60">
      <c r="C37" s="44"/>
      <c r="D37" s="14"/>
      <c r="E37" s="15"/>
      <c r="F37" s="15"/>
      <c r="G37" s="15"/>
      <c r="H37" s="15"/>
      <c r="I37" s="15"/>
      <c r="J37" s="15"/>
      <c r="K37" s="15"/>
      <c r="L37" s="15"/>
      <c r="M37" s="15"/>
      <c r="N37" s="15"/>
      <c r="O37" s="15"/>
      <c r="P37" s="15"/>
      <c r="Q37" s="15"/>
      <c r="R37" s="15"/>
      <c r="S37" s="15"/>
      <c r="T37" s="15"/>
      <c r="U37" s="16"/>
      <c r="V37" s="44"/>
      <c r="W37" s="44"/>
      <c r="X37" s="44"/>
      <c r="Y37" s="44"/>
      <c r="Z37" s="14"/>
      <c r="AA37" s="15"/>
      <c r="AB37" s="15"/>
      <c r="AC37" s="15"/>
      <c r="AD37" s="15"/>
      <c r="AE37" s="20"/>
      <c r="AF37" s="15"/>
      <c r="AG37" s="15"/>
      <c r="AH37" s="15"/>
      <c r="AI37" s="15"/>
      <c r="AJ37" s="15"/>
      <c r="AK37" s="15"/>
      <c r="AL37" s="15"/>
      <c r="AM37" s="15"/>
      <c r="AN37" s="15"/>
      <c r="AO37" s="15"/>
      <c r="AP37" s="15"/>
      <c r="AQ37" s="16"/>
      <c r="AR37" s="44"/>
      <c r="AS37" s="44"/>
      <c r="AT37" s="44"/>
      <c r="BB37" s="72"/>
      <c r="BC37" s="72"/>
      <c r="BD37" s="72"/>
      <c r="BE37" s="72"/>
      <c r="BF37" s="72"/>
      <c r="BG37" s="72"/>
      <c r="BH37" s="72"/>
    </row>
    <row r="38" spans="1:60">
      <c r="C38" s="44"/>
      <c r="D38" s="14"/>
      <c r="E38" s="15"/>
      <c r="F38" s="15"/>
      <c r="G38" s="15"/>
      <c r="H38" s="15"/>
      <c r="I38" s="15"/>
      <c r="J38" s="15"/>
      <c r="K38" s="15"/>
      <c r="L38" s="15"/>
      <c r="M38" s="15"/>
      <c r="N38" s="15"/>
      <c r="O38" s="15"/>
      <c r="P38" s="15"/>
      <c r="Q38" s="15"/>
      <c r="R38" s="15"/>
      <c r="S38" s="15"/>
      <c r="T38" s="15"/>
      <c r="U38" s="16"/>
      <c r="V38" s="44"/>
      <c r="W38" s="44"/>
      <c r="X38" s="44"/>
      <c r="Y38" s="44"/>
      <c r="Z38" s="14"/>
      <c r="AA38" s="15"/>
      <c r="AB38" s="47"/>
      <c r="AC38" s="15"/>
      <c r="AD38" s="15"/>
      <c r="AE38" s="15"/>
      <c r="AF38" s="47"/>
      <c r="AG38" s="47"/>
      <c r="AH38" s="15"/>
      <c r="AI38" s="15"/>
      <c r="AJ38" s="15"/>
      <c r="AK38" s="15"/>
      <c r="AL38" s="15"/>
      <c r="AM38" s="15"/>
      <c r="AN38" s="15"/>
      <c r="AO38" s="15"/>
      <c r="AP38" s="15"/>
      <c r="AQ38" s="16"/>
      <c r="AR38" s="44"/>
      <c r="AS38" s="44"/>
      <c r="AT38" s="44"/>
    </row>
    <row r="39" spans="1:60">
      <c r="C39" s="44"/>
      <c r="D39" s="14"/>
      <c r="E39" s="15"/>
      <c r="F39" s="15"/>
      <c r="G39" s="15"/>
      <c r="H39" s="15"/>
      <c r="I39" s="15"/>
      <c r="J39" s="15"/>
      <c r="K39" s="15"/>
      <c r="L39" s="15"/>
      <c r="M39" s="15"/>
      <c r="N39" s="15"/>
      <c r="O39" s="15"/>
      <c r="P39" s="15"/>
      <c r="Q39" s="15"/>
      <c r="R39" s="15"/>
      <c r="S39" s="15"/>
      <c r="T39" s="15"/>
      <c r="U39" s="16"/>
      <c r="V39" s="44"/>
      <c r="W39" s="44"/>
      <c r="X39" s="44"/>
      <c r="Y39" s="44"/>
      <c r="Z39" s="14"/>
      <c r="AA39" s="15"/>
      <c r="AB39" s="47"/>
      <c r="AC39" s="15"/>
      <c r="AD39" s="15"/>
      <c r="AE39" s="47"/>
      <c r="AF39" s="47"/>
      <c r="AG39" s="47"/>
      <c r="AH39" s="20"/>
      <c r="AI39" s="15"/>
      <c r="AJ39" s="15"/>
      <c r="AK39" s="15"/>
      <c r="AL39" s="15"/>
      <c r="AM39" s="15"/>
      <c r="AN39" s="15"/>
      <c r="AO39" s="47"/>
      <c r="AP39" s="15"/>
      <c r="AQ39" s="16"/>
      <c r="AR39" s="44"/>
      <c r="AS39" s="44"/>
      <c r="AT39" s="44"/>
    </row>
    <row r="40" spans="1:60">
      <c r="C40" s="44"/>
      <c r="D40" s="14"/>
      <c r="E40" s="15"/>
      <c r="F40" s="15"/>
      <c r="G40" s="15"/>
      <c r="H40" s="15"/>
      <c r="I40" s="15"/>
      <c r="J40" s="15"/>
      <c r="K40" s="15"/>
      <c r="L40" s="15"/>
      <c r="M40" s="15"/>
      <c r="N40" s="15"/>
      <c r="O40" s="15"/>
      <c r="P40" s="15"/>
      <c r="Q40" s="15"/>
      <c r="R40" s="15"/>
      <c r="S40" s="15"/>
      <c r="T40" s="15"/>
      <c r="U40" s="16"/>
      <c r="V40" s="44"/>
      <c r="W40" s="44"/>
      <c r="X40" s="44"/>
      <c r="Y40" s="44"/>
      <c r="Z40" s="14"/>
      <c r="AA40" s="15"/>
      <c r="AB40" s="15"/>
      <c r="AC40" s="15"/>
      <c r="AD40" s="15"/>
      <c r="AE40" s="15"/>
      <c r="AF40" s="47"/>
      <c r="AG40" s="15"/>
      <c r="AH40" s="15"/>
      <c r="AI40" s="15"/>
      <c r="AJ40" s="15"/>
      <c r="AK40" s="15"/>
      <c r="AL40" s="15"/>
      <c r="AM40" s="15"/>
      <c r="AN40" s="15"/>
      <c r="AO40" s="15"/>
      <c r="AP40" s="15"/>
      <c r="AQ40" s="16"/>
      <c r="AR40" s="44"/>
      <c r="AS40" s="44"/>
      <c r="AT40" s="44"/>
    </row>
    <row r="41" spans="1:60">
      <c r="C41" s="44"/>
      <c r="D41" s="14"/>
      <c r="E41" s="15"/>
      <c r="F41" s="15"/>
      <c r="G41" s="15"/>
      <c r="H41" s="15"/>
      <c r="I41" s="15"/>
      <c r="J41" s="15"/>
      <c r="K41" s="15"/>
      <c r="L41" s="15"/>
      <c r="M41" s="15"/>
      <c r="N41" s="15"/>
      <c r="O41" s="15"/>
      <c r="P41" s="15"/>
      <c r="Q41" s="15"/>
      <c r="R41" s="15"/>
      <c r="S41" s="15"/>
      <c r="T41" s="15"/>
      <c r="U41" s="16"/>
      <c r="V41" s="44"/>
      <c r="W41" s="44"/>
      <c r="X41" s="44"/>
      <c r="Y41" s="44"/>
      <c r="Z41" s="14"/>
      <c r="AA41" s="15"/>
      <c r="AB41" s="15"/>
      <c r="AC41" s="15"/>
      <c r="AD41" s="15"/>
      <c r="AE41" s="47"/>
      <c r="AF41" s="47"/>
      <c r="AG41" s="15"/>
      <c r="AH41" s="15"/>
      <c r="AI41" s="15"/>
      <c r="AJ41" s="15"/>
      <c r="AK41" s="15"/>
      <c r="AL41" s="15"/>
      <c r="AM41" s="15"/>
      <c r="AN41" s="15"/>
      <c r="AO41" s="15"/>
      <c r="AP41" s="15"/>
      <c r="AQ41" s="16"/>
      <c r="AR41" s="44"/>
      <c r="AS41" s="44"/>
      <c r="AT41" s="44"/>
    </row>
    <row r="42" spans="1:60">
      <c r="C42" s="44"/>
      <c r="D42" s="14"/>
      <c r="E42" s="15"/>
      <c r="F42" s="15"/>
      <c r="G42" s="15"/>
      <c r="H42" s="15"/>
      <c r="I42" s="15"/>
      <c r="J42" s="15"/>
      <c r="K42" s="15"/>
      <c r="L42" s="15"/>
      <c r="M42" s="15"/>
      <c r="N42" s="15"/>
      <c r="O42" s="15"/>
      <c r="P42" s="15"/>
      <c r="Q42" s="15"/>
      <c r="R42" s="15"/>
      <c r="S42" s="15"/>
      <c r="T42" s="15"/>
      <c r="U42" s="16"/>
      <c r="V42" s="44"/>
      <c r="W42" s="44"/>
      <c r="X42" s="44"/>
      <c r="Y42" s="44"/>
      <c r="Z42" s="14"/>
      <c r="AA42" s="15"/>
      <c r="AB42" s="15"/>
      <c r="AC42" s="15"/>
      <c r="AD42" s="15"/>
      <c r="AE42" s="15"/>
      <c r="AF42" s="15"/>
      <c r="AG42" s="15"/>
      <c r="AH42" s="15"/>
      <c r="AI42" s="15"/>
      <c r="AJ42" s="15"/>
      <c r="AK42" s="15"/>
      <c r="AL42" s="15"/>
      <c r="AM42" s="15"/>
      <c r="AN42" s="15"/>
      <c r="AO42" s="15"/>
      <c r="AP42" s="15"/>
      <c r="AQ42" s="16"/>
      <c r="AR42" s="44"/>
      <c r="AS42" s="44"/>
      <c r="AT42" s="44"/>
    </row>
    <row r="43" spans="1:60">
      <c r="C43" s="44"/>
      <c r="D43" s="14"/>
      <c r="E43" s="15"/>
      <c r="F43" s="15"/>
      <c r="G43" s="15"/>
      <c r="H43" s="15"/>
      <c r="I43" s="15"/>
      <c r="J43" s="15"/>
      <c r="K43" s="15"/>
      <c r="L43" s="15"/>
      <c r="M43" s="15"/>
      <c r="N43" s="15"/>
      <c r="O43" s="15"/>
      <c r="P43" s="15"/>
      <c r="Q43" s="15"/>
      <c r="R43" s="15"/>
      <c r="S43" s="15"/>
      <c r="T43" s="15"/>
      <c r="U43" s="16"/>
      <c r="V43" s="44"/>
      <c r="W43" s="44"/>
      <c r="X43" s="44"/>
      <c r="Y43" s="44"/>
      <c r="Z43" s="14"/>
      <c r="AA43" s="15"/>
      <c r="AB43" s="15"/>
      <c r="AC43" s="15"/>
      <c r="AD43" s="15"/>
      <c r="AE43" s="15"/>
      <c r="AF43" s="15"/>
      <c r="AG43" s="15"/>
      <c r="AH43" s="47"/>
      <c r="AI43" s="15"/>
      <c r="AJ43" s="15"/>
      <c r="AK43" s="15"/>
      <c r="AL43" s="15"/>
      <c r="AM43" s="15"/>
      <c r="AN43" s="15"/>
      <c r="AO43" s="15"/>
      <c r="AP43" s="15"/>
      <c r="AQ43" s="16"/>
      <c r="AR43" s="44"/>
      <c r="AS43" s="44"/>
      <c r="AT43" s="44"/>
    </row>
    <row r="44" spans="1:60">
      <c r="C44" s="44"/>
      <c r="D44" s="14"/>
      <c r="E44" s="15"/>
      <c r="F44" s="15"/>
      <c r="G44" s="15"/>
      <c r="H44" s="15"/>
      <c r="I44" s="15"/>
      <c r="J44" s="15"/>
      <c r="K44" s="15"/>
      <c r="L44" s="15"/>
      <c r="M44" s="15"/>
      <c r="N44" s="15"/>
      <c r="O44" s="15"/>
      <c r="P44" s="15"/>
      <c r="Q44" s="15"/>
      <c r="R44" s="15"/>
      <c r="S44" s="15"/>
      <c r="T44" s="15"/>
      <c r="U44" s="16"/>
      <c r="V44" s="44"/>
      <c r="W44" s="44"/>
      <c r="X44" s="44"/>
      <c r="Y44" s="44"/>
      <c r="Z44" s="14"/>
      <c r="AA44" s="15"/>
      <c r="AB44" s="15"/>
      <c r="AC44" s="15"/>
      <c r="AD44" s="15"/>
      <c r="AE44" s="15"/>
      <c r="AF44" s="15"/>
      <c r="AG44" s="15"/>
      <c r="AH44" s="47"/>
      <c r="AI44" s="15"/>
      <c r="AJ44" s="15"/>
      <c r="AK44" s="15"/>
      <c r="AL44" s="15"/>
      <c r="AM44" s="15"/>
      <c r="AN44" s="15"/>
      <c r="AO44" s="15"/>
      <c r="AP44" s="15"/>
      <c r="AQ44" s="16"/>
      <c r="AR44" s="44"/>
      <c r="AS44" s="44"/>
      <c r="AT44" s="44"/>
    </row>
    <row r="45" spans="1:60" ht="15.75" thickBot="1">
      <c r="C45" s="44"/>
      <c r="D45" s="17"/>
      <c r="E45" s="18"/>
      <c r="F45" s="18"/>
      <c r="G45" s="18"/>
      <c r="H45" s="18"/>
      <c r="I45" s="18"/>
      <c r="J45" s="18"/>
      <c r="K45" s="18"/>
      <c r="L45" s="18"/>
      <c r="M45" s="18"/>
      <c r="N45" s="18"/>
      <c r="O45" s="18"/>
      <c r="P45" s="18"/>
      <c r="Q45" s="18"/>
      <c r="R45" s="18"/>
      <c r="S45" s="18"/>
      <c r="T45" s="18"/>
      <c r="U45" s="19"/>
      <c r="V45" s="44"/>
      <c r="W45" s="44"/>
      <c r="X45" s="44"/>
      <c r="Y45" s="44"/>
      <c r="Z45" s="17"/>
      <c r="AA45" s="18"/>
      <c r="AB45" s="18"/>
      <c r="AC45" s="18"/>
      <c r="AD45" s="18"/>
      <c r="AE45" s="18"/>
      <c r="AF45" s="18"/>
      <c r="AG45" s="18"/>
      <c r="AH45" s="18"/>
      <c r="AI45" s="18"/>
      <c r="AJ45" s="18"/>
      <c r="AK45" s="18"/>
      <c r="AL45" s="18"/>
      <c r="AM45" s="18"/>
      <c r="AN45" s="18"/>
      <c r="AO45" s="18"/>
      <c r="AP45" s="18"/>
      <c r="AQ45" s="19"/>
      <c r="AR45" s="44"/>
      <c r="AS45" s="44"/>
      <c r="AT45" s="44"/>
    </row>
    <row r="46" spans="1:60">
      <c r="C46" s="44"/>
      <c r="D46" s="44"/>
      <c r="E46" s="44"/>
      <c r="F46" s="44"/>
      <c r="G46" s="44"/>
      <c r="H46" s="44"/>
      <c r="I46" s="44"/>
      <c r="J46" s="44"/>
      <c r="K46" s="44"/>
      <c r="L46" s="44"/>
      <c r="M46" s="44"/>
      <c r="N46" s="44"/>
      <c r="O46" s="44"/>
      <c r="P46" s="44"/>
      <c r="Q46" s="44"/>
      <c r="R46" s="44"/>
      <c r="S46" s="44"/>
      <c r="T46" s="44"/>
      <c r="U46" s="44"/>
      <c r="V46" s="44"/>
      <c r="W46" s="44"/>
      <c r="X46" s="44"/>
      <c r="Y46" s="44"/>
      <c r="Z46" s="44"/>
      <c r="AA46" s="44"/>
      <c r="AB46" s="44"/>
      <c r="AC46" s="44"/>
      <c r="AD46" s="44"/>
      <c r="AE46" s="44"/>
      <c r="AF46" s="44"/>
      <c r="AG46" s="44"/>
      <c r="AH46" s="44"/>
      <c r="AI46" s="44"/>
      <c r="AJ46" s="44"/>
      <c r="AK46" s="44"/>
      <c r="AL46" s="44"/>
      <c r="AM46" s="44"/>
      <c r="AN46" s="44"/>
      <c r="AO46" s="44"/>
      <c r="AP46" s="44"/>
      <c r="AQ46" s="44"/>
      <c r="AR46" s="44"/>
      <c r="AS46" s="44"/>
      <c r="AT46" s="44"/>
    </row>
    <row r="48" spans="1:60" ht="15.75" thickBot="1">
      <c r="A48" t="s">
        <v>66</v>
      </c>
      <c r="C48" s="51"/>
      <c r="D48" s="51"/>
      <c r="E48" s="51"/>
      <c r="F48" s="51"/>
      <c r="G48" s="51"/>
      <c r="H48" s="51"/>
      <c r="I48" s="51"/>
      <c r="J48" s="51"/>
      <c r="K48" s="51"/>
      <c r="L48" s="51"/>
      <c r="M48" s="51"/>
      <c r="N48" s="51"/>
      <c r="O48" s="51"/>
      <c r="P48" s="51"/>
      <c r="Q48" s="51"/>
      <c r="R48" s="51"/>
      <c r="S48" s="51"/>
      <c r="T48" s="51"/>
      <c r="U48" s="51"/>
      <c r="V48" s="51"/>
      <c r="W48" s="51"/>
      <c r="X48" s="51"/>
      <c r="Y48" s="51"/>
      <c r="Z48" s="51"/>
      <c r="AA48" s="51"/>
      <c r="AB48" s="51"/>
      <c r="AC48" s="51"/>
      <c r="AD48" s="51"/>
      <c r="AE48" s="51"/>
      <c r="AF48" s="51"/>
      <c r="AG48" s="51"/>
      <c r="AH48" s="51"/>
      <c r="AI48" s="51"/>
      <c r="AJ48" s="51"/>
      <c r="AK48" s="51"/>
      <c r="AL48" s="51"/>
      <c r="AM48" s="51"/>
      <c r="AN48" s="51"/>
      <c r="AO48" s="51"/>
      <c r="AP48" s="51"/>
      <c r="AQ48" s="51"/>
      <c r="AR48" s="51"/>
      <c r="AS48" s="51"/>
      <c r="AT48" s="51"/>
    </row>
    <row r="49" spans="1:60">
      <c r="A49" t="s">
        <v>160</v>
      </c>
      <c r="C49" s="51"/>
      <c r="D49" s="11"/>
      <c r="E49" s="12"/>
      <c r="F49" s="12"/>
      <c r="G49" s="12"/>
      <c r="H49" s="12"/>
      <c r="I49" s="12"/>
      <c r="J49" s="12"/>
      <c r="K49" s="12"/>
      <c r="L49" s="12"/>
      <c r="M49" s="12"/>
      <c r="N49" s="12"/>
      <c r="O49" s="12"/>
      <c r="P49" s="12"/>
      <c r="Q49" s="12"/>
      <c r="R49" s="12"/>
      <c r="S49" s="12"/>
      <c r="T49" s="12"/>
      <c r="U49" s="13"/>
      <c r="V49" s="51"/>
      <c r="W49" s="51"/>
      <c r="X49" s="51"/>
      <c r="Y49" s="51"/>
      <c r="Z49" s="11"/>
      <c r="AA49" s="12"/>
      <c r="AB49" s="12"/>
      <c r="AC49" s="12"/>
      <c r="AD49" s="12"/>
      <c r="AE49" s="12"/>
      <c r="AF49" s="12"/>
      <c r="AG49" s="12"/>
      <c r="AH49" s="12"/>
      <c r="AI49" s="12"/>
      <c r="AJ49" s="12"/>
      <c r="AK49" s="12"/>
      <c r="AL49" s="12"/>
      <c r="AM49" s="12"/>
      <c r="AN49" s="12"/>
      <c r="AO49" s="12"/>
      <c r="AP49" s="12"/>
      <c r="AQ49" s="13"/>
      <c r="AR49" s="51"/>
      <c r="AS49" s="51"/>
      <c r="AT49" s="51"/>
      <c r="BB49" s="72"/>
      <c r="BC49" s="72"/>
      <c r="BD49" s="72"/>
      <c r="BE49" s="72"/>
      <c r="BF49" s="72"/>
      <c r="BG49" s="72"/>
      <c r="BH49" s="72"/>
    </row>
    <row r="50" spans="1:60">
      <c r="C50" s="51"/>
      <c r="D50" s="14"/>
      <c r="E50" s="15"/>
      <c r="F50" s="15"/>
      <c r="G50" s="15"/>
      <c r="H50" s="15"/>
      <c r="I50" s="15"/>
      <c r="J50" s="15"/>
      <c r="K50" s="15"/>
      <c r="L50" s="15"/>
      <c r="M50" s="15"/>
      <c r="N50" s="15"/>
      <c r="O50" s="15"/>
      <c r="P50" s="15"/>
      <c r="Q50" s="15"/>
      <c r="R50" s="15"/>
      <c r="S50" s="15"/>
      <c r="T50" s="15"/>
      <c r="U50" s="16"/>
      <c r="V50" s="51"/>
      <c r="W50" s="51"/>
      <c r="X50" s="51"/>
      <c r="Y50" s="51"/>
      <c r="Z50" s="14"/>
      <c r="AA50" s="15"/>
      <c r="AB50" s="15"/>
      <c r="AC50" s="15"/>
      <c r="AD50" s="15"/>
      <c r="AE50" s="15"/>
      <c r="AF50" s="15"/>
      <c r="AG50" s="15"/>
      <c r="AH50" s="15"/>
      <c r="AI50" s="15"/>
      <c r="AJ50" s="15"/>
      <c r="AK50" s="15"/>
      <c r="AL50" s="15"/>
      <c r="AM50" s="15"/>
      <c r="AN50" s="15"/>
      <c r="AO50" s="15"/>
      <c r="AP50" s="15"/>
      <c r="AQ50" s="16"/>
      <c r="AR50" s="51"/>
      <c r="AS50" s="51"/>
      <c r="AT50" s="51"/>
      <c r="BB50" s="72"/>
      <c r="BC50" s="72"/>
      <c r="BD50" s="72"/>
      <c r="BE50" s="72"/>
      <c r="BF50" s="72"/>
      <c r="BG50" s="72"/>
      <c r="BH50" s="72"/>
    </row>
    <row r="51" spans="1:60">
      <c r="C51" s="51"/>
      <c r="D51" s="14"/>
      <c r="E51" s="15"/>
      <c r="F51" s="15"/>
      <c r="G51" s="15"/>
      <c r="H51" s="15"/>
      <c r="I51" s="15"/>
      <c r="J51" s="15"/>
      <c r="K51" s="15"/>
      <c r="L51" s="15"/>
      <c r="M51" s="15"/>
      <c r="N51" s="15"/>
      <c r="O51" s="15"/>
      <c r="P51" s="15"/>
      <c r="Q51" s="15"/>
      <c r="R51" s="15"/>
      <c r="S51" s="15"/>
      <c r="T51" s="15"/>
      <c r="U51" s="16"/>
      <c r="V51" s="51"/>
      <c r="W51" s="51"/>
      <c r="X51" s="51"/>
      <c r="Y51" s="51"/>
      <c r="Z51" s="14"/>
      <c r="AA51" s="15"/>
      <c r="AB51" s="15"/>
      <c r="AC51" s="15"/>
      <c r="AD51" s="15"/>
      <c r="AE51" s="47"/>
      <c r="AF51" s="47"/>
      <c r="AG51" s="15"/>
      <c r="AH51" s="15"/>
      <c r="AI51" s="15"/>
      <c r="AJ51" s="15"/>
      <c r="AK51" s="15"/>
      <c r="AL51" s="15"/>
      <c r="AM51" s="15"/>
      <c r="AN51" s="15"/>
      <c r="AO51" s="15"/>
      <c r="AP51" s="15"/>
      <c r="AQ51" s="16"/>
      <c r="AR51" s="51"/>
      <c r="AS51" s="51"/>
      <c r="AT51" s="51"/>
      <c r="BB51" s="72"/>
      <c r="BC51" s="72"/>
      <c r="BD51" s="72"/>
      <c r="BE51" s="72"/>
      <c r="BF51" s="72"/>
      <c r="BG51" s="72"/>
      <c r="BH51" s="72"/>
    </row>
    <row r="52" spans="1:60">
      <c r="C52" s="51"/>
      <c r="D52" s="14"/>
      <c r="E52" s="15"/>
      <c r="F52" s="15"/>
      <c r="G52" s="15"/>
      <c r="H52" s="15"/>
      <c r="I52" s="15"/>
      <c r="J52" s="15"/>
      <c r="K52" s="15"/>
      <c r="L52" s="15"/>
      <c r="M52" s="15"/>
      <c r="N52" s="15"/>
      <c r="O52" s="15"/>
      <c r="P52" s="15"/>
      <c r="Q52" s="15"/>
      <c r="R52" s="15"/>
      <c r="S52" s="15"/>
      <c r="T52" s="15"/>
      <c r="U52" s="16"/>
      <c r="V52" s="51"/>
      <c r="W52" s="51"/>
      <c r="X52" s="51"/>
      <c r="Y52" s="51"/>
      <c r="Z52" s="14"/>
      <c r="AA52" s="15"/>
      <c r="AB52" s="15"/>
      <c r="AC52" s="15"/>
      <c r="AD52" s="47"/>
      <c r="AE52" s="15"/>
      <c r="AF52" s="15"/>
      <c r="AG52" s="15"/>
      <c r="AH52" s="15"/>
      <c r="AI52" s="15"/>
      <c r="AJ52" s="15"/>
      <c r="AK52" s="15"/>
      <c r="AL52" s="15"/>
      <c r="AM52" s="15"/>
      <c r="AN52" s="15"/>
      <c r="AO52" s="15"/>
      <c r="AP52" s="15"/>
      <c r="AQ52" s="16"/>
      <c r="AR52" s="51"/>
      <c r="AS52" s="51"/>
      <c r="AT52" s="51"/>
      <c r="BB52" s="72"/>
      <c r="BC52" s="72"/>
      <c r="BD52" s="72"/>
      <c r="BE52" s="72"/>
      <c r="BF52" s="72"/>
      <c r="BG52" s="72"/>
      <c r="BH52" s="72"/>
    </row>
    <row r="53" spans="1:60">
      <c r="C53" s="51"/>
      <c r="D53" s="14"/>
      <c r="E53" s="15"/>
      <c r="F53" s="15"/>
      <c r="G53" s="15"/>
      <c r="H53" s="15"/>
      <c r="I53" s="15"/>
      <c r="J53" s="15"/>
      <c r="K53" s="15"/>
      <c r="L53" s="15"/>
      <c r="M53" s="15"/>
      <c r="N53" s="15"/>
      <c r="O53" s="15"/>
      <c r="P53" s="15"/>
      <c r="Q53" s="15"/>
      <c r="R53" s="15"/>
      <c r="S53" s="15"/>
      <c r="T53" s="15"/>
      <c r="U53" s="16"/>
      <c r="V53" s="51" t="s">
        <v>49</v>
      </c>
      <c r="W53" s="51"/>
      <c r="X53" s="51"/>
      <c r="Y53" s="51"/>
      <c r="Z53" s="14"/>
      <c r="AA53" s="15"/>
      <c r="AB53" s="15"/>
      <c r="AC53" s="15"/>
      <c r="AD53" s="15"/>
      <c r="AE53" s="15"/>
      <c r="AF53" s="15"/>
      <c r="AG53" s="15"/>
      <c r="AH53" s="15"/>
      <c r="AI53" s="15"/>
      <c r="AJ53" s="15"/>
      <c r="AK53" s="15"/>
      <c r="AL53" s="15"/>
      <c r="AM53" s="15"/>
      <c r="AN53" s="47"/>
      <c r="AO53" s="47"/>
      <c r="AP53" s="15"/>
      <c r="AQ53" s="16"/>
      <c r="AR53" s="51" t="s">
        <v>31</v>
      </c>
      <c r="AS53" s="51">
        <v>324</v>
      </c>
      <c r="AT53" s="52" t="s">
        <v>32</v>
      </c>
      <c r="BB53" s="72"/>
      <c r="BC53" s="72"/>
      <c r="BD53" s="47"/>
      <c r="BE53" s="72"/>
      <c r="BF53" s="72"/>
      <c r="BG53" s="72"/>
      <c r="BH53" s="72"/>
    </row>
    <row r="54" spans="1:60">
      <c r="C54" s="51"/>
      <c r="D54" s="14"/>
      <c r="E54" s="15"/>
      <c r="F54" s="15"/>
      <c r="G54" s="15"/>
      <c r="H54" s="15"/>
      <c r="I54" s="15"/>
      <c r="J54" s="15"/>
      <c r="K54" s="15"/>
      <c r="L54" s="15"/>
      <c r="M54" s="15"/>
      <c r="N54" s="15"/>
      <c r="O54" s="15"/>
      <c r="P54" s="15"/>
      <c r="Q54" s="15"/>
      <c r="R54" s="15"/>
      <c r="S54" s="15"/>
      <c r="T54" s="15"/>
      <c r="U54" s="16"/>
      <c r="V54" s="51" t="s">
        <v>50</v>
      </c>
      <c r="W54" s="51"/>
      <c r="X54" s="51"/>
      <c r="Y54" s="51"/>
      <c r="Z54" s="14"/>
      <c r="AA54" s="15"/>
      <c r="AB54" s="15"/>
      <c r="AC54" s="15"/>
      <c r="AD54" s="15"/>
      <c r="AE54" s="15"/>
      <c r="AF54" s="15"/>
      <c r="AG54" s="15"/>
      <c r="AH54" s="15"/>
      <c r="AI54" s="15"/>
      <c r="AJ54" s="15"/>
      <c r="AK54" s="15"/>
      <c r="AL54" s="15"/>
      <c r="AM54" s="15"/>
      <c r="AN54" s="47"/>
      <c r="AO54" s="47"/>
      <c r="AP54" s="15"/>
      <c r="AQ54" s="16"/>
      <c r="AR54" s="51" t="s">
        <v>33</v>
      </c>
      <c r="AS54" s="51">
        <v>23</v>
      </c>
      <c r="AT54" s="51"/>
      <c r="BB54" s="72"/>
      <c r="BC54" s="72"/>
      <c r="BD54" s="72"/>
      <c r="BE54" s="72"/>
      <c r="BF54" s="72"/>
      <c r="BG54" s="72"/>
      <c r="BH54" s="72"/>
    </row>
    <row r="55" spans="1:60">
      <c r="C55" s="51"/>
      <c r="D55" s="14"/>
      <c r="E55" s="15"/>
      <c r="F55" s="15"/>
      <c r="G55" s="15"/>
      <c r="H55" s="15"/>
      <c r="I55" s="15"/>
      <c r="J55" s="15"/>
      <c r="K55" s="15"/>
      <c r="L55" s="15"/>
      <c r="M55" s="15"/>
      <c r="N55" s="15"/>
      <c r="O55" s="15"/>
      <c r="P55" s="15"/>
      <c r="Q55" s="15"/>
      <c r="R55" s="15"/>
      <c r="S55" s="15"/>
      <c r="T55" s="15"/>
      <c r="U55" s="16"/>
      <c r="V55" s="51" t="s">
        <v>51</v>
      </c>
      <c r="W55" s="51"/>
      <c r="X55" s="51"/>
      <c r="Y55" s="51"/>
      <c r="Z55" s="14"/>
      <c r="AA55" s="15"/>
      <c r="AB55" s="15"/>
      <c r="AC55" s="15"/>
      <c r="AD55" s="15"/>
      <c r="AE55" s="15"/>
      <c r="AF55" s="47"/>
      <c r="AG55" s="47"/>
      <c r="AH55" s="15"/>
      <c r="AI55" s="15"/>
      <c r="AJ55" s="15"/>
      <c r="AK55" s="15"/>
      <c r="AL55" s="15"/>
      <c r="AM55" s="47"/>
      <c r="AN55" s="47"/>
      <c r="AO55" s="47"/>
      <c r="AP55" s="15"/>
      <c r="AQ55" s="16"/>
      <c r="AR55" s="51" t="s">
        <v>34</v>
      </c>
      <c r="AS55" s="53">
        <f>AS54/AS53</f>
        <v>7.098765432098765E-2</v>
      </c>
      <c r="AT55" s="51"/>
      <c r="BB55" s="72"/>
      <c r="BC55" s="72"/>
      <c r="BD55" s="72"/>
      <c r="BE55" s="72"/>
      <c r="BF55" s="72"/>
      <c r="BG55" s="72"/>
      <c r="BH55" s="72"/>
    </row>
    <row r="56" spans="1:60">
      <c r="C56" s="51"/>
      <c r="D56" s="14"/>
      <c r="E56" s="15"/>
      <c r="F56" s="15"/>
      <c r="G56" s="15"/>
      <c r="H56" s="15"/>
      <c r="I56" s="15"/>
      <c r="J56" s="15"/>
      <c r="K56" s="15"/>
      <c r="L56" s="15"/>
      <c r="M56" s="15"/>
      <c r="N56" s="15"/>
      <c r="O56" s="15"/>
      <c r="P56" s="15"/>
      <c r="Q56" s="15"/>
      <c r="R56" s="15"/>
      <c r="S56" s="15"/>
      <c r="T56" s="15"/>
      <c r="U56" s="16"/>
      <c r="V56" s="51" t="s">
        <v>52</v>
      </c>
      <c r="W56" s="51"/>
      <c r="X56" s="51"/>
      <c r="Y56" s="51"/>
      <c r="Z56" s="14"/>
      <c r="AA56" s="15"/>
      <c r="AB56" s="15"/>
      <c r="AC56" s="15"/>
      <c r="AD56" s="15"/>
      <c r="AE56" s="15"/>
      <c r="AF56" s="15"/>
      <c r="AG56" s="15"/>
      <c r="AH56" s="15"/>
      <c r="AI56" s="15"/>
      <c r="AJ56" s="15"/>
      <c r="AK56" s="15"/>
      <c r="AL56" s="15"/>
      <c r="AM56" s="47"/>
      <c r="AN56" s="15"/>
      <c r="AO56" s="47"/>
      <c r="AP56" s="15"/>
      <c r="AQ56" s="16"/>
      <c r="AR56" s="51" t="s">
        <v>35</v>
      </c>
      <c r="AS56" s="54">
        <f>X61</f>
        <v>0.29629629629629628</v>
      </c>
      <c r="AT56" s="51"/>
      <c r="BB56" s="72"/>
      <c r="BC56" s="72"/>
      <c r="BD56" s="72"/>
      <c r="BE56" s="72"/>
      <c r="BF56" s="72"/>
      <c r="BG56" s="72"/>
      <c r="BH56" s="72"/>
    </row>
    <row r="57" spans="1:60" ht="18">
      <c r="C57" s="51"/>
      <c r="D57" s="14"/>
      <c r="E57" s="15"/>
      <c r="F57" s="15"/>
      <c r="G57" s="15"/>
      <c r="H57" s="15"/>
      <c r="I57" s="15"/>
      <c r="J57" s="15"/>
      <c r="K57" s="15"/>
      <c r="L57" s="15"/>
      <c r="M57" s="15"/>
      <c r="N57" s="15"/>
      <c r="O57" s="15"/>
      <c r="P57" s="15"/>
      <c r="Q57" s="15"/>
      <c r="R57" s="15"/>
      <c r="S57" s="15"/>
      <c r="T57" s="15"/>
      <c r="U57" s="16"/>
      <c r="V57" s="51"/>
      <c r="W57" s="51"/>
      <c r="X57" s="51"/>
      <c r="Y57" s="51"/>
      <c r="Z57" s="14"/>
      <c r="AA57" s="15"/>
      <c r="AB57" s="15"/>
      <c r="AC57" s="15"/>
      <c r="AD57" s="15"/>
      <c r="AE57" s="15"/>
      <c r="AF57" s="15"/>
      <c r="AG57" s="15"/>
      <c r="AH57" s="15"/>
      <c r="AI57" s="15"/>
      <c r="AJ57" s="15"/>
      <c r="AK57" s="15"/>
      <c r="AL57" s="15"/>
      <c r="AM57" s="47"/>
      <c r="AN57" s="15"/>
      <c r="AO57" s="47"/>
      <c r="AP57" s="15"/>
      <c r="AQ57" s="16"/>
      <c r="AR57" s="51" t="s">
        <v>36</v>
      </c>
      <c r="AS57" s="54">
        <f>AS56-(AS55*AS56)</f>
        <v>0.27526291723822588</v>
      </c>
      <c r="AT57" s="51"/>
    </row>
    <row r="58" spans="1:60">
      <c r="C58" s="51"/>
      <c r="D58" s="14"/>
      <c r="E58" s="15"/>
      <c r="F58" s="15"/>
      <c r="G58" s="15"/>
      <c r="H58" s="15"/>
      <c r="I58" s="15"/>
      <c r="J58" s="15"/>
      <c r="K58" s="15"/>
      <c r="L58" s="15"/>
      <c r="M58" s="15"/>
      <c r="N58" s="15"/>
      <c r="O58" s="15"/>
      <c r="P58" s="15"/>
      <c r="Q58" s="15"/>
      <c r="R58" s="15"/>
      <c r="S58" s="15"/>
      <c r="T58" s="15"/>
      <c r="U58" s="16"/>
      <c r="V58" s="51"/>
      <c r="W58" s="51"/>
      <c r="X58" s="51"/>
      <c r="Y58" s="51"/>
      <c r="Z58" s="14"/>
      <c r="AA58" s="15"/>
      <c r="AB58" s="15"/>
      <c r="AC58" s="15"/>
      <c r="AD58" s="47"/>
      <c r="AE58" s="47"/>
      <c r="AF58" s="15"/>
      <c r="AG58" s="15"/>
      <c r="AH58" s="15"/>
      <c r="AI58" s="15"/>
      <c r="AJ58" s="15"/>
      <c r="AK58" s="15"/>
      <c r="AL58" s="15"/>
      <c r="AM58" s="15"/>
      <c r="AN58" s="15"/>
      <c r="AO58" s="15"/>
      <c r="AP58" s="47"/>
      <c r="AQ58" s="16"/>
      <c r="AR58" s="51"/>
      <c r="AS58" s="51"/>
      <c r="AT58" s="51"/>
    </row>
    <row r="59" spans="1:60">
      <c r="C59" s="51"/>
      <c r="D59" s="14"/>
      <c r="E59" s="15"/>
      <c r="F59" s="15"/>
      <c r="G59" s="15"/>
      <c r="H59" s="15"/>
      <c r="I59" s="15"/>
      <c r="J59" s="15"/>
      <c r="K59" s="15"/>
      <c r="L59" s="15"/>
      <c r="M59" s="15"/>
      <c r="N59" s="15"/>
      <c r="O59" s="15"/>
      <c r="P59" s="15"/>
      <c r="Q59" s="15"/>
      <c r="R59" s="15"/>
      <c r="S59" s="15"/>
      <c r="T59" s="15"/>
      <c r="U59" s="16"/>
      <c r="V59" s="51" t="s">
        <v>58</v>
      </c>
      <c r="W59" s="51"/>
      <c r="X59" s="51">
        <f>4*9*9</f>
        <v>324</v>
      </c>
      <c r="Y59" s="51"/>
      <c r="Z59" s="14"/>
      <c r="AA59" s="15"/>
      <c r="AB59" s="47"/>
      <c r="AC59" s="15"/>
      <c r="AD59" s="15"/>
      <c r="AE59" s="15"/>
      <c r="AF59" s="47"/>
      <c r="AG59" s="47"/>
      <c r="AH59" s="15"/>
      <c r="AI59" s="15"/>
      <c r="AJ59" s="15"/>
      <c r="AK59" s="15"/>
      <c r="AL59" s="15"/>
      <c r="AM59" s="15"/>
      <c r="AN59" s="15"/>
      <c r="AO59" s="15"/>
      <c r="AP59" s="15"/>
      <c r="AQ59" s="16"/>
      <c r="AR59" s="51" t="s">
        <v>61</v>
      </c>
      <c r="AS59" s="51"/>
      <c r="AT59" s="51"/>
    </row>
    <row r="60" spans="1:60">
      <c r="C60" s="51"/>
      <c r="D60" s="14"/>
      <c r="E60" s="15"/>
      <c r="F60" s="15"/>
      <c r="G60" s="15"/>
      <c r="H60" s="15"/>
      <c r="I60" s="15"/>
      <c r="J60" s="15"/>
      <c r="K60" s="15"/>
      <c r="L60" s="15"/>
      <c r="M60" s="15"/>
      <c r="N60" s="15"/>
      <c r="O60" s="15"/>
      <c r="P60" s="15"/>
      <c r="Q60" s="15"/>
      <c r="R60" s="15"/>
      <c r="S60" s="15"/>
      <c r="T60" s="15"/>
      <c r="U60" s="16"/>
      <c r="V60" s="51" t="s">
        <v>59</v>
      </c>
      <c r="W60" s="51"/>
      <c r="X60" s="51">
        <f>108-3*4</f>
        <v>96</v>
      </c>
      <c r="Y60" s="51"/>
      <c r="Z60" s="14"/>
      <c r="AA60" s="47"/>
      <c r="AB60" s="15"/>
      <c r="AC60" s="15"/>
      <c r="AD60" s="15"/>
      <c r="AE60" s="47"/>
      <c r="AF60" s="47"/>
      <c r="AG60" s="47"/>
      <c r="AH60" s="47"/>
      <c r="AI60" s="15"/>
      <c r="AJ60" s="15"/>
      <c r="AK60" s="15"/>
      <c r="AL60" s="15"/>
      <c r="AM60" s="15"/>
      <c r="AN60" s="15"/>
      <c r="AO60" s="47"/>
      <c r="AP60" s="15"/>
      <c r="AQ60" s="16"/>
      <c r="AR60" s="51" t="s">
        <v>62</v>
      </c>
      <c r="AS60" s="51"/>
      <c r="AT60" s="51"/>
    </row>
    <row r="61" spans="1:60">
      <c r="C61" s="51"/>
      <c r="D61" s="14"/>
      <c r="E61" s="15"/>
      <c r="F61" s="15"/>
      <c r="G61" s="15"/>
      <c r="H61" s="15"/>
      <c r="I61" s="15"/>
      <c r="J61" s="15"/>
      <c r="K61" s="15"/>
      <c r="L61" s="15"/>
      <c r="M61" s="15"/>
      <c r="N61" s="15"/>
      <c r="O61" s="15"/>
      <c r="P61" s="15"/>
      <c r="Q61" s="15"/>
      <c r="R61" s="15"/>
      <c r="S61" s="15"/>
      <c r="T61" s="15"/>
      <c r="U61" s="16"/>
      <c r="V61" s="51" t="s">
        <v>60</v>
      </c>
      <c r="W61" s="51"/>
      <c r="X61" s="54">
        <f>X60/X59</f>
        <v>0.29629629629629628</v>
      </c>
      <c r="Y61" s="51"/>
      <c r="Z61" s="14"/>
      <c r="AA61" s="15"/>
      <c r="AB61" s="15"/>
      <c r="AC61" s="15"/>
      <c r="AD61" s="15"/>
      <c r="AE61" s="15"/>
      <c r="AF61" s="47"/>
      <c r="AG61" s="15"/>
      <c r="AH61" s="15"/>
      <c r="AI61" s="15"/>
      <c r="AJ61" s="15"/>
      <c r="AK61" s="15"/>
      <c r="AL61" s="15"/>
      <c r="AM61" s="47"/>
      <c r="AN61" s="15"/>
      <c r="AO61" s="47"/>
      <c r="AP61" s="15"/>
      <c r="AQ61" s="16"/>
      <c r="AR61" s="51" t="s">
        <v>63</v>
      </c>
      <c r="AS61" s="51"/>
      <c r="AT61" s="51"/>
    </row>
    <row r="62" spans="1:60">
      <c r="C62" s="51"/>
      <c r="D62" s="14"/>
      <c r="E62" s="15"/>
      <c r="F62" s="15"/>
      <c r="G62" s="15"/>
      <c r="H62" s="15"/>
      <c r="I62" s="15"/>
      <c r="J62" s="15"/>
      <c r="K62" s="15"/>
      <c r="L62" s="15"/>
      <c r="M62" s="15"/>
      <c r="N62" s="15"/>
      <c r="O62" s="15"/>
      <c r="P62" s="15"/>
      <c r="Q62" s="15"/>
      <c r="R62" s="15"/>
      <c r="S62" s="15"/>
      <c r="T62" s="15"/>
      <c r="U62" s="16"/>
      <c r="V62" s="51"/>
      <c r="W62" s="51"/>
      <c r="X62" s="51"/>
      <c r="Y62" s="51"/>
      <c r="Z62" s="14"/>
      <c r="AA62" s="15"/>
      <c r="AB62" s="15"/>
      <c r="AC62" s="15"/>
      <c r="AD62" s="15"/>
      <c r="AE62" s="47"/>
      <c r="AF62" s="47"/>
      <c r="AG62" s="15"/>
      <c r="AH62" s="15"/>
      <c r="AI62" s="15"/>
      <c r="AJ62" s="15"/>
      <c r="AK62" s="47"/>
      <c r="AL62" s="47"/>
      <c r="AM62" s="47"/>
      <c r="AN62" s="47"/>
      <c r="AO62" s="15"/>
      <c r="AP62" s="15"/>
      <c r="AQ62" s="16"/>
      <c r="AR62" s="51" t="s">
        <v>64</v>
      </c>
      <c r="AS62" s="51"/>
      <c r="AT62" s="51"/>
    </row>
    <row r="63" spans="1:60">
      <c r="C63" s="51"/>
      <c r="D63" s="14"/>
      <c r="E63" s="15"/>
      <c r="F63" s="15"/>
      <c r="G63" s="15"/>
      <c r="H63" s="15"/>
      <c r="I63" s="15"/>
      <c r="J63" s="15"/>
      <c r="K63" s="15"/>
      <c r="L63" s="15"/>
      <c r="M63" s="15"/>
      <c r="N63" s="15"/>
      <c r="O63" s="15"/>
      <c r="P63" s="15"/>
      <c r="Q63" s="15"/>
      <c r="R63" s="15"/>
      <c r="S63" s="15"/>
      <c r="T63" s="15"/>
      <c r="U63" s="16"/>
      <c r="V63" s="51"/>
      <c r="W63" s="51"/>
      <c r="X63" s="51"/>
      <c r="Y63" s="51"/>
      <c r="Z63" s="14"/>
      <c r="AA63" s="15"/>
      <c r="AB63" s="15"/>
      <c r="AC63" s="15"/>
      <c r="AD63" s="15"/>
      <c r="AE63" s="15"/>
      <c r="AF63" s="15"/>
      <c r="AG63" s="15"/>
      <c r="AH63" s="15"/>
      <c r="AI63" s="15"/>
      <c r="AJ63" s="15"/>
      <c r="AK63" s="15"/>
      <c r="AL63" s="15"/>
      <c r="AM63" s="15"/>
      <c r="AN63" s="15"/>
      <c r="AO63" s="15"/>
      <c r="AP63" s="15"/>
      <c r="AQ63" s="16"/>
      <c r="AR63" s="51"/>
      <c r="AS63" s="51"/>
      <c r="AT63" s="51"/>
    </row>
    <row r="64" spans="1:60">
      <c r="C64" s="51"/>
      <c r="D64" s="14"/>
      <c r="E64" s="15"/>
      <c r="F64" s="15"/>
      <c r="G64" s="15"/>
      <c r="H64" s="15"/>
      <c r="I64" s="15"/>
      <c r="J64" s="15"/>
      <c r="K64" s="15"/>
      <c r="L64" s="15"/>
      <c r="M64" s="15"/>
      <c r="N64" s="15"/>
      <c r="O64" s="15"/>
      <c r="P64" s="15"/>
      <c r="Q64" s="15"/>
      <c r="R64" s="15"/>
      <c r="S64" s="15"/>
      <c r="T64" s="15"/>
      <c r="U64" s="16"/>
      <c r="V64" s="51"/>
      <c r="W64" s="51"/>
      <c r="X64" s="51"/>
      <c r="Y64" s="51"/>
      <c r="Z64" s="14"/>
      <c r="AA64" s="15"/>
      <c r="AB64" s="15"/>
      <c r="AC64" s="15"/>
      <c r="AD64" s="15"/>
      <c r="AE64" s="15"/>
      <c r="AF64" s="15"/>
      <c r="AG64" s="15"/>
      <c r="AH64" s="47"/>
      <c r="AI64" s="15"/>
      <c r="AJ64" s="15"/>
      <c r="AK64" s="15"/>
      <c r="AL64" s="15"/>
      <c r="AM64" s="15"/>
      <c r="AN64" s="15"/>
      <c r="AO64" s="15"/>
      <c r="AP64" s="15"/>
      <c r="AQ64" s="16"/>
      <c r="AR64" s="51"/>
      <c r="AS64" s="51"/>
      <c r="AT64" s="51"/>
    </row>
    <row r="65" spans="1:46">
      <c r="C65" s="51"/>
      <c r="D65" s="14"/>
      <c r="E65" s="15"/>
      <c r="F65" s="15"/>
      <c r="G65" s="15"/>
      <c r="H65" s="15"/>
      <c r="I65" s="15"/>
      <c r="J65" s="15"/>
      <c r="K65" s="15"/>
      <c r="L65" s="15"/>
      <c r="M65" s="15"/>
      <c r="N65" s="15"/>
      <c r="O65" s="15"/>
      <c r="P65" s="15"/>
      <c r="Q65" s="15"/>
      <c r="R65" s="15"/>
      <c r="S65" s="15"/>
      <c r="T65" s="15"/>
      <c r="U65" s="16"/>
      <c r="V65" s="51"/>
      <c r="W65" s="51"/>
      <c r="X65" s="51"/>
      <c r="Y65" s="51"/>
      <c r="Z65" s="14"/>
      <c r="AA65" s="15"/>
      <c r="AB65" s="15"/>
      <c r="AC65" s="15"/>
      <c r="AD65" s="15"/>
      <c r="AE65" s="15"/>
      <c r="AF65" s="15"/>
      <c r="AG65" s="15"/>
      <c r="AH65" s="47"/>
      <c r="AI65" s="15"/>
      <c r="AJ65" s="15"/>
      <c r="AK65" s="15"/>
      <c r="AL65" s="15"/>
      <c r="AM65" s="15"/>
      <c r="AN65" s="15"/>
      <c r="AO65" s="15"/>
      <c r="AP65" s="15"/>
      <c r="AQ65" s="16"/>
      <c r="AR65" s="51"/>
      <c r="AS65" s="51"/>
      <c r="AT65" s="51"/>
    </row>
    <row r="66" spans="1:46" ht="15.75" thickBot="1">
      <c r="C66" s="51"/>
      <c r="D66" s="17"/>
      <c r="E66" s="18"/>
      <c r="F66" s="18"/>
      <c r="G66" s="18"/>
      <c r="H66" s="18"/>
      <c r="I66" s="18"/>
      <c r="J66" s="18"/>
      <c r="K66" s="18"/>
      <c r="L66" s="18"/>
      <c r="M66" s="18"/>
      <c r="N66" s="18"/>
      <c r="O66" s="18"/>
      <c r="P66" s="18"/>
      <c r="Q66" s="18"/>
      <c r="R66" s="18"/>
      <c r="S66" s="18"/>
      <c r="T66" s="18"/>
      <c r="U66" s="19"/>
      <c r="V66" s="51"/>
      <c r="W66" s="51"/>
      <c r="X66" s="51"/>
      <c r="Y66" s="51"/>
      <c r="Z66" s="17"/>
      <c r="AA66" s="18"/>
      <c r="AB66" s="18"/>
      <c r="AC66" s="18"/>
      <c r="AD66" s="18"/>
      <c r="AE66" s="18"/>
      <c r="AF66" s="18"/>
      <c r="AG66" s="18"/>
      <c r="AH66" s="18"/>
      <c r="AI66" s="18"/>
      <c r="AJ66" s="18"/>
      <c r="AK66" s="18"/>
      <c r="AL66" s="18"/>
      <c r="AM66" s="18"/>
      <c r="AN66" s="18"/>
      <c r="AO66" s="18"/>
      <c r="AP66" s="18"/>
      <c r="AQ66" s="19"/>
      <c r="AR66" s="51"/>
      <c r="AS66" s="51"/>
      <c r="AT66" s="51"/>
    </row>
    <row r="67" spans="1:46">
      <c r="C67" s="51"/>
      <c r="D67" s="51"/>
      <c r="E67" s="51"/>
      <c r="F67" s="51"/>
      <c r="G67" s="51"/>
      <c r="H67" s="51"/>
      <c r="I67" s="51"/>
      <c r="J67" s="51"/>
      <c r="K67" s="51"/>
      <c r="L67" s="51"/>
      <c r="M67" s="51"/>
      <c r="N67" s="51"/>
      <c r="O67" s="51"/>
      <c r="P67" s="51"/>
      <c r="Q67" s="51"/>
      <c r="R67" s="51"/>
      <c r="S67" s="51"/>
      <c r="T67" s="51"/>
      <c r="U67" s="51"/>
      <c r="V67" s="51"/>
      <c r="W67" s="51"/>
      <c r="X67" s="51"/>
      <c r="Y67" s="51"/>
      <c r="Z67" s="51"/>
      <c r="AA67" s="51"/>
      <c r="AB67" s="51"/>
      <c r="AC67" s="51"/>
      <c r="AD67" s="51"/>
      <c r="AE67" s="51"/>
      <c r="AF67" s="51"/>
      <c r="AG67" s="51"/>
      <c r="AH67" s="51"/>
      <c r="AI67" s="51"/>
      <c r="AJ67" s="51"/>
      <c r="AK67" s="51"/>
      <c r="AL67" s="51"/>
      <c r="AM67" s="51"/>
      <c r="AN67" s="51"/>
      <c r="AO67" s="51"/>
      <c r="AP67" s="51"/>
      <c r="AQ67" s="51"/>
      <c r="AR67" s="51"/>
      <c r="AS67" s="51"/>
      <c r="AT67" s="51"/>
    </row>
    <row r="69" spans="1:46" s="204" customFormat="1">
      <c r="A69" s="205" t="s">
        <v>162</v>
      </c>
    </row>
    <row r="71" spans="1:46">
      <c r="B71" s="64" t="s">
        <v>84</v>
      </c>
    </row>
    <row r="72" spans="1:46">
      <c r="A72" s="149"/>
      <c r="V72" t="s">
        <v>79</v>
      </c>
    </row>
    <row r="73" spans="1:46">
      <c r="A73" s="149" t="s">
        <v>47</v>
      </c>
      <c r="C73" s="63"/>
      <c r="D73" s="63"/>
      <c r="E73" s="63"/>
      <c r="F73" s="63"/>
      <c r="G73" s="63"/>
      <c r="H73" s="63"/>
      <c r="I73" s="63"/>
      <c r="J73" s="63"/>
      <c r="K73" s="63"/>
      <c r="L73" s="63"/>
      <c r="M73" s="63"/>
      <c r="N73" s="63"/>
      <c r="O73" s="63"/>
      <c r="P73" s="63"/>
      <c r="Q73" s="63"/>
      <c r="R73" s="63"/>
      <c r="S73" s="63"/>
      <c r="T73" s="63"/>
      <c r="U73" s="63"/>
      <c r="V73" s="7"/>
      <c r="W73" s="7" t="s">
        <v>163</v>
      </c>
      <c r="X73" s="7" t="s">
        <v>164</v>
      </c>
      <c r="Y73" s="7" t="s">
        <v>165</v>
      </c>
      <c r="Z73" s="7"/>
    </row>
    <row r="74" spans="1:46">
      <c r="A74" s="149"/>
      <c r="C74" s="63"/>
      <c r="D74" s="63" t="s">
        <v>82</v>
      </c>
      <c r="E74" s="63"/>
      <c r="F74" s="63"/>
      <c r="G74" s="63"/>
      <c r="H74" s="63"/>
      <c r="I74" s="63"/>
      <c r="J74" s="63"/>
      <c r="K74" s="63"/>
      <c r="L74" s="63"/>
      <c r="M74" s="63"/>
      <c r="N74" s="63"/>
      <c r="O74" s="63"/>
      <c r="P74" s="63"/>
      <c r="Q74" s="63"/>
      <c r="R74" s="63"/>
      <c r="S74" s="63"/>
      <c r="T74" s="63"/>
      <c r="U74" s="63"/>
      <c r="V74" s="7"/>
      <c r="W74" s="55" t="s">
        <v>68</v>
      </c>
      <c r="X74" s="56">
        <v>0.02</v>
      </c>
      <c r="Y74" s="7" t="s">
        <v>67</v>
      </c>
      <c r="Z74" s="7"/>
    </row>
    <row r="75" spans="1:46">
      <c r="A75" s="149"/>
      <c r="C75" s="63"/>
      <c r="D75" s="63" t="s">
        <v>83</v>
      </c>
      <c r="E75" s="63"/>
      <c r="F75" s="63"/>
      <c r="G75" s="63"/>
      <c r="H75" s="63"/>
      <c r="I75" s="63"/>
      <c r="J75" s="63"/>
      <c r="K75" s="63"/>
      <c r="L75" s="63"/>
      <c r="M75" s="63"/>
      <c r="N75" s="63"/>
      <c r="O75" s="63"/>
      <c r="P75" s="63"/>
      <c r="Q75" s="63"/>
      <c r="R75" s="63"/>
      <c r="S75" s="63"/>
      <c r="T75" s="63"/>
      <c r="U75" s="63"/>
      <c r="V75" s="7"/>
      <c r="W75" s="57" t="s">
        <v>69</v>
      </c>
      <c r="X75" s="58">
        <v>20</v>
      </c>
      <c r="Y75" s="7" t="s">
        <v>67</v>
      </c>
      <c r="Z75" s="7"/>
    </row>
    <row r="76" spans="1:46" ht="18">
      <c r="A76" s="149"/>
      <c r="C76" s="63"/>
      <c r="D76" s="63"/>
      <c r="E76" s="63"/>
      <c r="F76" s="63"/>
      <c r="G76" s="63"/>
      <c r="H76" s="63"/>
      <c r="I76" s="63"/>
      <c r="J76" s="63"/>
      <c r="K76" s="63"/>
      <c r="L76" s="63"/>
      <c r="M76" s="63"/>
      <c r="N76" s="63"/>
      <c r="O76" s="63"/>
      <c r="P76" s="63"/>
      <c r="Q76" s="63"/>
      <c r="R76" s="63"/>
      <c r="S76" s="63"/>
      <c r="T76" s="63"/>
      <c r="U76" s="63"/>
      <c r="V76" s="7"/>
      <c r="W76" s="7" t="s">
        <v>36</v>
      </c>
      <c r="X76" s="59">
        <v>0.28000000000000003</v>
      </c>
      <c r="Y76" s="7"/>
      <c r="Z76" s="7"/>
    </row>
    <row r="77" spans="1:46">
      <c r="A77" s="149"/>
      <c r="C77" s="63"/>
      <c r="D77" s="63"/>
      <c r="E77" s="63"/>
      <c r="F77" s="63"/>
      <c r="G77" s="63"/>
      <c r="H77" s="63"/>
      <c r="I77" s="63"/>
      <c r="J77" s="63"/>
      <c r="K77" s="63"/>
      <c r="L77" s="63"/>
      <c r="M77" s="63"/>
      <c r="N77" s="63"/>
      <c r="O77" s="63"/>
      <c r="P77" s="63"/>
      <c r="Q77" s="63"/>
      <c r="R77" s="63"/>
      <c r="S77" s="63"/>
      <c r="T77" s="63"/>
      <c r="U77" s="63"/>
      <c r="V77" s="7"/>
      <c r="W77" s="7" t="s">
        <v>71</v>
      </c>
      <c r="X77" s="56">
        <v>20</v>
      </c>
      <c r="Y77" s="7" t="s">
        <v>72</v>
      </c>
      <c r="Z77" s="7"/>
    </row>
    <row r="78" spans="1:46">
      <c r="A78" s="149"/>
      <c r="C78" s="63"/>
      <c r="D78" s="63"/>
      <c r="E78" s="63"/>
      <c r="F78" s="63"/>
      <c r="G78" s="63"/>
      <c r="H78" s="63"/>
      <c r="I78" s="63"/>
      <c r="J78" s="63"/>
      <c r="K78" s="63"/>
      <c r="L78" s="63"/>
      <c r="M78" s="63"/>
      <c r="N78" s="63"/>
      <c r="O78" s="63"/>
      <c r="P78" s="63"/>
      <c r="Q78" s="63"/>
      <c r="R78" s="63"/>
      <c r="S78" s="63"/>
      <c r="T78" s="63"/>
      <c r="U78" s="63"/>
      <c r="V78" s="7"/>
      <c r="W78" s="7"/>
      <c r="X78" s="7"/>
      <c r="Y78" s="7"/>
      <c r="Z78" s="7"/>
    </row>
    <row r="79" spans="1:46">
      <c r="A79" s="149"/>
      <c r="C79" s="63"/>
      <c r="D79" s="63"/>
      <c r="E79" s="63"/>
      <c r="F79" s="63"/>
      <c r="G79" s="63"/>
      <c r="H79" s="63"/>
      <c r="I79" s="63"/>
      <c r="J79" s="63"/>
      <c r="K79" s="63"/>
      <c r="L79" s="63"/>
      <c r="M79" s="63"/>
      <c r="N79" s="63"/>
      <c r="O79" s="63"/>
      <c r="P79" s="63"/>
      <c r="Q79" s="63"/>
      <c r="R79" s="63"/>
      <c r="S79" s="63"/>
      <c r="T79" s="63"/>
      <c r="U79" s="63"/>
      <c r="V79" t="s">
        <v>80</v>
      </c>
    </row>
    <row r="80" spans="1:46">
      <c r="A80" s="149"/>
      <c r="C80" s="63"/>
      <c r="D80" s="63"/>
      <c r="E80" s="63"/>
      <c r="F80" s="63"/>
      <c r="G80" s="63"/>
      <c r="H80" s="63"/>
      <c r="I80" s="63"/>
      <c r="J80" s="63"/>
      <c r="K80" s="63"/>
      <c r="L80" s="63"/>
      <c r="M80" s="63"/>
      <c r="N80" s="63"/>
      <c r="O80" s="63"/>
      <c r="P80" s="63"/>
      <c r="Q80" s="63"/>
      <c r="R80" s="63"/>
      <c r="S80" s="63"/>
      <c r="T80" s="63"/>
      <c r="U80" s="63"/>
      <c r="V80" s="60"/>
      <c r="W80" s="60" t="s">
        <v>70</v>
      </c>
      <c r="X80" s="60"/>
      <c r="Y80" s="60"/>
      <c r="Z80" s="60"/>
    </row>
    <row r="81" spans="1:29">
      <c r="A81" s="149"/>
      <c r="C81" s="63"/>
      <c r="D81" s="63"/>
      <c r="E81" s="63"/>
      <c r="F81" s="63"/>
      <c r="G81" s="63"/>
      <c r="H81" s="63"/>
      <c r="I81" s="63"/>
      <c r="J81" s="63"/>
      <c r="K81" s="63"/>
      <c r="L81" s="63"/>
      <c r="M81" s="63"/>
      <c r="N81" s="63"/>
      <c r="O81" s="63"/>
      <c r="P81" s="63"/>
      <c r="Q81" s="63"/>
      <c r="R81" s="63"/>
      <c r="S81" s="63"/>
      <c r="T81" s="63"/>
      <c r="U81" s="63"/>
      <c r="V81" s="60"/>
      <c r="W81" s="60"/>
      <c r="X81" s="60"/>
      <c r="Y81" s="60"/>
      <c r="Z81" s="60"/>
    </row>
    <row r="82" spans="1:29">
      <c r="A82" s="149"/>
      <c r="C82" s="63"/>
      <c r="D82" s="63"/>
      <c r="E82" s="63"/>
      <c r="F82" s="63"/>
      <c r="G82" s="63"/>
      <c r="H82" s="63"/>
      <c r="I82" s="63"/>
      <c r="J82" s="63"/>
      <c r="K82" s="63"/>
      <c r="L82" s="63"/>
      <c r="M82" s="63"/>
      <c r="N82" s="63"/>
      <c r="O82" s="63"/>
      <c r="P82" s="63"/>
      <c r="Q82" s="63"/>
      <c r="R82" s="63"/>
      <c r="S82" s="63"/>
      <c r="T82" s="63"/>
      <c r="U82" s="63"/>
      <c r="V82" s="60"/>
      <c r="W82" s="60"/>
      <c r="X82" s="60"/>
      <c r="Y82" s="60"/>
      <c r="Z82" s="60"/>
    </row>
    <row r="83" spans="1:29">
      <c r="A83" s="149"/>
      <c r="C83" s="63"/>
      <c r="D83" s="63"/>
      <c r="E83" s="63"/>
      <c r="F83" s="63"/>
      <c r="G83" s="63"/>
      <c r="H83" s="63"/>
      <c r="I83" s="63"/>
      <c r="J83" s="63"/>
      <c r="K83" s="63"/>
      <c r="L83" s="63"/>
      <c r="M83" s="63"/>
      <c r="N83" s="63"/>
      <c r="O83" s="63"/>
      <c r="P83" s="63"/>
      <c r="Q83" s="63"/>
      <c r="R83" s="63"/>
      <c r="S83" s="63"/>
      <c r="T83" s="63"/>
      <c r="U83" s="63"/>
      <c r="V83" s="60"/>
      <c r="W83" s="60"/>
      <c r="X83" s="60"/>
      <c r="Y83" s="60"/>
      <c r="Z83" s="60"/>
    </row>
    <row r="84" spans="1:29">
      <c r="A84" s="149"/>
      <c r="C84" s="63"/>
      <c r="D84" s="63"/>
      <c r="E84" s="63"/>
      <c r="F84" s="63"/>
      <c r="G84" s="63"/>
      <c r="H84" s="63"/>
      <c r="I84" s="63"/>
      <c r="J84" s="63"/>
      <c r="K84" s="63"/>
      <c r="L84" s="63"/>
      <c r="M84" s="63"/>
      <c r="N84" s="63"/>
      <c r="O84" s="63"/>
      <c r="P84" s="63"/>
      <c r="Q84" s="63"/>
      <c r="R84" s="63"/>
      <c r="S84" s="63"/>
      <c r="T84" s="63"/>
      <c r="U84" s="63"/>
      <c r="V84" s="60"/>
      <c r="W84" s="60"/>
      <c r="X84" s="60"/>
      <c r="Y84" s="60"/>
      <c r="Z84" s="60"/>
    </row>
    <row r="85" spans="1:29">
      <c r="A85" s="149"/>
      <c r="C85" s="63"/>
      <c r="D85" s="63"/>
      <c r="E85" s="63"/>
      <c r="F85" s="63"/>
      <c r="G85" s="63"/>
      <c r="H85" s="63"/>
      <c r="I85" s="63"/>
      <c r="J85" s="63"/>
      <c r="K85" s="63"/>
      <c r="L85" s="63"/>
      <c r="M85" s="63"/>
      <c r="N85" s="63"/>
      <c r="O85" s="63"/>
      <c r="P85" s="63"/>
      <c r="Q85" s="63"/>
      <c r="R85" s="63"/>
      <c r="S85" s="63"/>
      <c r="T85" s="63"/>
      <c r="U85" s="63"/>
      <c r="V85" s="60"/>
      <c r="W85" s="60" t="s">
        <v>73</v>
      </c>
      <c r="X85" s="60"/>
      <c r="Y85" s="60"/>
      <c r="Z85" s="60"/>
    </row>
    <row r="86" spans="1:29">
      <c r="A86" s="149"/>
      <c r="C86" s="63"/>
      <c r="D86" s="63"/>
      <c r="E86" s="63"/>
      <c r="F86" s="63"/>
      <c r="G86" s="63"/>
      <c r="H86" s="63"/>
      <c r="I86" s="63"/>
      <c r="J86" s="63"/>
      <c r="K86" s="63"/>
      <c r="L86" s="63"/>
      <c r="M86" s="63"/>
      <c r="N86" s="63"/>
      <c r="O86" s="63"/>
      <c r="P86" s="63"/>
      <c r="Q86" s="63"/>
      <c r="R86" s="63"/>
      <c r="S86" s="63"/>
      <c r="T86" s="63"/>
      <c r="U86" s="63"/>
      <c r="V86" s="60"/>
      <c r="W86" s="60"/>
      <c r="X86" s="60"/>
      <c r="Y86" s="60"/>
      <c r="Z86" s="60"/>
    </row>
    <row r="87" spans="1:29">
      <c r="A87" s="149"/>
      <c r="C87" s="63"/>
      <c r="D87" s="63"/>
      <c r="E87" s="63"/>
      <c r="F87" s="63"/>
      <c r="G87" s="63"/>
      <c r="H87" s="63"/>
      <c r="I87" s="63"/>
      <c r="J87" s="63"/>
      <c r="K87" s="63"/>
      <c r="L87" s="63"/>
      <c r="M87" s="63"/>
      <c r="N87" s="63"/>
      <c r="O87" s="63"/>
      <c r="P87" s="63"/>
      <c r="Q87" s="63"/>
      <c r="R87" s="63"/>
      <c r="S87" s="63"/>
      <c r="T87" s="63"/>
      <c r="U87" s="63"/>
      <c r="V87" s="60"/>
      <c r="W87" s="60"/>
      <c r="X87" s="60"/>
      <c r="Y87" s="60"/>
      <c r="Z87" s="60"/>
    </row>
    <row r="88" spans="1:29">
      <c r="A88" s="149"/>
      <c r="C88" s="63"/>
      <c r="D88" s="63"/>
      <c r="E88" s="63"/>
      <c r="F88" s="63"/>
      <c r="G88" s="63"/>
      <c r="H88" s="63"/>
      <c r="I88" s="63"/>
      <c r="J88" s="63"/>
      <c r="K88" s="63"/>
      <c r="L88" s="63"/>
      <c r="M88" s="63"/>
      <c r="N88" s="63"/>
      <c r="O88" s="63"/>
      <c r="P88" s="63"/>
      <c r="Q88" s="63"/>
      <c r="R88" s="63"/>
      <c r="S88" s="63"/>
      <c r="T88" s="63"/>
      <c r="U88" s="63"/>
      <c r="V88" s="60"/>
      <c r="W88" s="60"/>
      <c r="X88" s="60"/>
      <c r="Y88" s="60"/>
      <c r="Z88" s="60"/>
    </row>
    <row r="89" spans="1:29">
      <c r="A89" s="149"/>
      <c r="C89" s="63"/>
      <c r="D89" s="63"/>
      <c r="E89" s="63"/>
      <c r="F89" s="63"/>
      <c r="G89" s="63"/>
      <c r="H89" s="63"/>
      <c r="I89" s="63"/>
      <c r="J89" s="63"/>
      <c r="K89" s="63"/>
      <c r="L89" s="63"/>
      <c r="M89" s="63"/>
      <c r="N89" s="63"/>
      <c r="O89" s="63"/>
      <c r="P89" s="63"/>
      <c r="Q89" s="63"/>
      <c r="R89" s="63"/>
      <c r="S89" s="63"/>
      <c r="T89" s="63"/>
      <c r="U89" s="63"/>
      <c r="V89" t="s">
        <v>81</v>
      </c>
    </row>
    <row r="90" spans="1:29">
      <c r="A90" s="149"/>
      <c r="C90" s="63"/>
      <c r="D90" s="63"/>
      <c r="E90" s="63"/>
      <c r="F90" s="63"/>
      <c r="G90" s="63"/>
      <c r="H90" s="63"/>
      <c r="I90" s="63"/>
      <c r="J90" s="63"/>
      <c r="K90" s="63"/>
      <c r="L90" s="63"/>
      <c r="M90" s="63"/>
      <c r="N90" s="63"/>
      <c r="O90" s="63"/>
      <c r="P90" s="63"/>
      <c r="Q90" s="63"/>
      <c r="R90" s="63"/>
      <c r="S90" s="63"/>
      <c r="T90" s="63"/>
      <c r="U90" s="63"/>
      <c r="V90" s="44" t="s">
        <v>74</v>
      </c>
      <c r="W90" s="44"/>
      <c r="X90" s="44"/>
      <c r="Y90" s="44"/>
      <c r="Z90" s="44"/>
      <c r="AA90" s="62"/>
      <c r="AB90" s="62"/>
      <c r="AC90" s="62"/>
    </row>
    <row r="91" spans="1:29">
      <c r="A91" s="149"/>
      <c r="C91" s="63"/>
      <c r="D91" s="63"/>
      <c r="E91" s="63"/>
      <c r="F91" s="63"/>
      <c r="G91" s="63"/>
      <c r="H91" s="63"/>
      <c r="I91" s="63"/>
      <c r="J91" s="63"/>
      <c r="K91" s="63"/>
      <c r="L91" s="63"/>
      <c r="M91" s="63"/>
      <c r="N91" s="63"/>
      <c r="O91" s="63"/>
      <c r="P91" s="63"/>
      <c r="Q91" s="63"/>
      <c r="R91" s="63"/>
      <c r="S91" s="63"/>
      <c r="T91" s="63"/>
      <c r="U91" s="63"/>
      <c r="V91" s="44"/>
      <c r="W91" s="44"/>
      <c r="X91" s="44"/>
      <c r="Y91" s="44"/>
      <c r="Z91" s="44"/>
      <c r="AA91" s="62"/>
      <c r="AB91" s="62"/>
      <c r="AC91" s="62"/>
    </row>
    <row r="92" spans="1:29">
      <c r="A92" s="149"/>
      <c r="C92" s="63"/>
      <c r="D92" s="63"/>
      <c r="E92" s="63"/>
      <c r="F92" s="63"/>
      <c r="G92" s="63"/>
      <c r="H92" s="63"/>
      <c r="I92" s="63"/>
      <c r="J92" s="63"/>
      <c r="K92" s="63"/>
      <c r="L92" s="63"/>
      <c r="M92" s="63"/>
      <c r="N92" s="63"/>
      <c r="O92" s="63"/>
      <c r="P92" s="63"/>
      <c r="Q92" s="63"/>
      <c r="R92" s="63"/>
      <c r="S92" s="63"/>
      <c r="T92" s="63"/>
      <c r="U92" s="63"/>
      <c r="V92" s="44" t="s">
        <v>75</v>
      </c>
      <c r="W92" s="61">
        <f>X77*X74/X75</f>
        <v>0.02</v>
      </c>
      <c r="X92" s="44" t="s">
        <v>72</v>
      </c>
      <c r="Y92" s="62">
        <f>W92*100</f>
        <v>2</v>
      </c>
      <c r="Z92" s="44" t="s">
        <v>78</v>
      </c>
      <c r="AA92" s="62"/>
      <c r="AB92" s="62"/>
      <c r="AC92" s="62"/>
    </row>
    <row r="93" spans="1:29">
      <c r="A93" s="149"/>
      <c r="C93" s="63"/>
      <c r="D93" s="63"/>
      <c r="E93" s="63"/>
      <c r="F93" s="63"/>
      <c r="G93" s="63"/>
      <c r="H93" s="63"/>
      <c r="I93" s="63"/>
      <c r="J93" s="63"/>
      <c r="K93" s="63"/>
      <c r="L93" s="63"/>
      <c r="M93" s="63"/>
      <c r="N93" s="63"/>
      <c r="O93" s="63"/>
      <c r="P93" s="63"/>
      <c r="Q93" s="63"/>
      <c r="R93" s="63"/>
      <c r="S93" s="63"/>
      <c r="T93" s="63"/>
      <c r="U93" s="63"/>
      <c r="V93" s="44" t="s">
        <v>77</v>
      </c>
      <c r="W93" s="61">
        <f>W92/X76</f>
        <v>7.1428571428571425E-2</v>
      </c>
      <c r="X93" s="44" t="s">
        <v>72</v>
      </c>
      <c r="Y93" s="62">
        <f>W93*100</f>
        <v>7.1428571428571423</v>
      </c>
      <c r="Z93" s="44" t="s">
        <v>78</v>
      </c>
      <c r="AA93" s="62"/>
      <c r="AB93" s="62"/>
      <c r="AC93" s="62"/>
    </row>
    <row r="94" spans="1:29">
      <c r="A94" s="149"/>
    </row>
    <row r="95" spans="1:29">
      <c r="A95" s="149"/>
    </row>
    <row r="96" spans="1:29">
      <c r="A96" s="149"/>
    </row>
    <row r="97" spans="1:1">
      <c r="A97" s="149"/>
    </row>
    <row r="98" spans="1:1">
      <c r="A98" s="149"/>
    </row>
    <row r="99" spans="1:1">
      <c r="A99" s="149" t="s">
        <v>48</v>
      </c>
    </row>
    <row r="100" spans="1:1">
      <c r="A100" s="149"/>
    </row>
    <row r="101" spans="1:1">
      <c r="A101" s="149"/>
    </row>
    <row r="102" spans="1:1">
      <c r="A102" s="149"/>
    </row>
    <row r="103" spans="1:1">
      <c r="A103" s="149"/>
    </row>
    <row r="104" spans="1:1">
      <c r="A104" s="149"/>
    </row>
    <row r="105" spans="1:1">
      <c r="A105" s="149"/>
    </row>
    <row r="106" spans="1:1">
      <c r="A106" s="149"/>
    </row>
    <row r="107" spans="1:1">
      <c r="A107" s="149"/>
    </row>
    <row r="108" spans="1:1">
      <c r="A108" s="149"/>
    </row>
    <row r="109" spans="1:1">
      <c r="A109" s="149"/>
    </row>
    <row r="110" spans="1:1">
      <c r="A110" s="149"/>
    </row>
    <row r="111" spans="1:1">
      <c r="A111" s="149"/>
    </row>
    <row r="112" spans="1:1">
      <c r="A112" s="149"/>
    </row>
    <row r="113" spans="1:6">
      <c r="A113" s="149"/>
    </row>
    <row r="114" spans="1:6">
      <c r="A114" s="149"/>
    </row>
    <row r="115" spans="1:6">
      <c r="A115" s="149"/>
    </row>
    <row r="116" spans="1:6">
      <c r="A116" s="64" t="s">
        <v>86</v>
      </c>
    </row>
    <row r="117" spans="1:6">
      <c r="A117" s="64"/>
    </row>
    <row r="118" spans="1:6">
      <c r="A118" s="168" t="s">
        <v>216</v>
      </c>
      <c r="B118" s="168"/>
      <c r="C118" s="168"/>
      <c r="D118" s="168"/>
      <c r="E118" s="168"/>
      <c r="F118" s="168"/>
    </row>
    <row r="119" spans="1:6">
      <c r="A119" s="168" t="s">
        <v>217</v>
      </c>
      <c r="B119" s="168"/>
      <c r="C119" s="168"/>
      <c r="D119" s="168"/>
      <c r="E119" s="168"/>
      <c r="F119" s="168"/>
    </row>
    <row r="120" spans="1:6">
      <c r="A120" s="153" t="s">
        <v>2</v>
      </c>
      <c r="B120" s="153" t="s">
        <v>3</v>
      </c>
      <c r="C120" s="153" t="s">
        <v>23</v>
      </c>
      <c r="D120" s="153" t="s">
        <v>21</v>
      </c>
      <c r="E120" s="168"/>
      <c r="F120" s="168"/>
    </row>
    <row r="121" spans="1:6">
      <c r="A121" s="194">
        <v>2</v>
      </c>
      <c r="B121" s="194">
        <v>3</v>
      </c>
      <c r="C121" s="194">
        <v>9.8000000000000007</v>
      </c>
      <c r="D121" s="153">
        <v>1</v>
      </c>
      <c r="E121" s="168"/>
      <c r="F121" s="168"/>
    </row>
    <row r="122" spans="1:6">
      <c r="A122" s="194">
        <v>3</v>
      </c>
      <c r="B122" s="194">
        <v>7</v>
      </c>
      <c r="C122" s="194">
        <v>10</v>
      </c>
      <c r="D122" s="153">
        <v>1</v>
      </c>
      <c r="E122" s="168"/>
      <c r="F122" s="168"/>
    </row>
    <row r="123" spans="1:6">
      <c r="A123" s="194">
        <v>7</v>
      </c>
      <c r="B123" s="194">
        <v>3</v>
      </c>
      <c r="C123" s="194">
        <v>9.6</v>
      </c>
      <c r="D123" s="153">
        <v>1</v>
      </c>
      <c r="E123" s="168"/>
      <c r="F123" s="168"/>
    </row>
    <row r="124" spans="1:6">
      <c r="E124" t="s">
        <v>15</v>
      </c>
    </row>
    <row r="125" spans="1:6">
      <c r="A125" t="s">
        <v>22</v>
      </c>
      <c r="E125" t="s">
        <v>16</v>
      </c>
    </row>
    <row r="127" spans="1:6">
      <c r="D127" s="1" t="s">
        <v>13</v>
      </c>
      <c r="E127" s="1" t="s">
        <v>14</v>
      </c>
    </row>
    <row r="128" spans="1:6">
      <c r="A128" s="2" t="s">
        <v>4</v>
      </c>
      <c r="B128" s="1" t="s">
        <v>24</v>
      </c>
      <c r="D128" s="3" t="s">
        <v>5</v>
      </c>
      <c r="E128" s="4" t="s">
        <v>8</v>
      </c>
    </row>
    <row r="129" spans="1:5">
      <c r="A129" s="2">
        <f>A121</f>
        <v>2</v>
      </c>
      <c r="B129" s="2">
        <f>B121</f>
        <v>3</v>
      </c>
      <c r="C129" s="2">
        <f>C121</f>
        <v>9.8000000000000007</v>
      </c>
      <c r="D129" s="3" t="s">
        <v>6</v>
      </c>
      <c r="E129" s="4">
        <f>D121</f>
        <v>1</v>
      </c>
    </row>
    <row r="130" spans="1:5">
      <c r="A130" s="2">
        <f t="shared" ref="A130:C131" si="0">A122</f>
        <v>3</v>
      </c>
      <c r="B130" s="2">
        <f t="shared" si="0"/>
        <v>7</v>
      </c>
      <c r="C130" s="2">
        <f t="shared" si="0"/>
        <v>10</v>
      </c>
      <c r="D130" s="3" t="s">
        <v>7</v>
      </c>
      <c r="E130" s="4">
        <f t="shared" ref="E130:E131" si="1">D122</f>
        <v>1</v>
      </c>
    </row>
    <row r="131" spans="1:5">
      <c r="A131" s="2">
        <f t="shared" si="0"/>
        <v>7</v>
      </c>
      <c r="B131" s="2">
        <f t="shared" si="0"/>
        <v>3</v>
      </c>
      <c r="C131" s="2">
        <f t="shared" si="0"/>
        <v>9.6</v>
      </c>
      <c r="D131" s="3" t="s">
        <v>12</v>
      </c>
      <c r="E131" s="4">
        <f t="shared" si="1"/>
        <v>1</v>
      </c>
    </row>
    <row r="133" spans="1:5">
      <c r="A133" s="67" t="s">
        <v>25</v>
      </c>
      <c r="B133" s="67"/>
      <c r="C133" s="67"/>
    </row>
    <row r="134" spans="1:5" ht="17.25">
      <c r="A134" s="67" t="s">
        <v>26</v>
      </c>
      <c r="B134" s="67"/>
      <c r="C134" s="67"/>
    </row>
    <row r="135" spans="1:5" ht="17.25">
      <c r="A135" s="67" t="s">
        <v>27</v>
      </c>
      <c r="B135" s="67"/>
      <c r="C135" s="67"/>
    </row>
    <row r="138" spans="1:5" ht="17.25">
      <c r="A138" s="5" t="s">
        <v>9</v>
      </c>
      <c r="B138" t="s">
        <v>24</v>
      </c>
    </row>
    <row r="139" spans="1:5">
      <c r="A139" s="5">
        <f t="array" ref="A139:C141">TRANSPOSE(A129:C131)</f>
        <v>2</v>
      </c>
      <c r="B139" s="5">
        <v>3</v>
      </c>
      <c r="C139" s="5">
        <v>7</v>
      </c>
    </row>
    <row r="140" spans="1:5">
      <c r="A140" s="5">
        <v>3</v>
      </c>
      <c r="B140" s="5">
        <v>7</v>
      </c>
      <c r="C140" s="5">
        <v>3</v>
      </c>
    </row>
    <row r="141" spans="1:5">
      <c r="A141" s="5">
        <v>9.8000000000000007</v>
      </c>
      <c r="B141" s="5">
        <v>10</v>
      </c>
      <c r="C141" s="5">
        <v>9.6</v>
      </c>
    </row>
    <row r="143" spans="1:5" ht="17.25">
      <c r="A143" s="6" t="s">
        <v>10</v>
      </c>
      <c r="B143" t="s">
        <v>24</v>
      </c>
    </row>
    <row r="144" spans="1:5">
      <c r="A144" s="6">
        <f t="array" ref="A144:C146">MMULT(A139:C141,A129:C131)</f>
        <v>62</v>
      </c>
      <c r="B144" s="6">
        <v>48</v>
      </c>
      <c r="C144" s="6">
        <v>116.80000000000001</v>
      </c>
    </row>
    <row r="145" spans="1:25">
      <c r="A145" s="6">
        <v>48</v>
      </c>
      <c r="B145" s="6">
        <v>67</v>
      </c>
      <c r="C145" s="6">
        <v>128.19999999999999</v>
      </c>
    </row>
    <row r="146" spans="1:25">
      <c r="A146" s="6">
        <v>116.80000000000001</v>
      </c>
      <c r="B146" s="6">
        <v>128.19999999999999</v>
      </c>
      <c r="C146" s="6">
        <v>288.20000000000005</v>
      </c>
    </row>
    <row r="148" spans="1:25" ht="17.25">
      <c r="A148" s="7" t="s">
        <v>11</v>
      </c>
      <c r="B148" t="s">
        <v>24</v>
      </c>
    </row>
    <row r="149" spans="1:25">
      <c r="A149" s="7">
        <f t="array" ref="A149:C151">MINVERSE(A144:C146)</f>
        <v>7.6367307896694631E-2</v>
      </c>
      <c r="B149" s="7">
        <v>3.0294398979700151E-2</v>
      </c>
      <c r="C149" s="7">
        <v>-4.4425550005313973E-2</v>
      </c>
    </row>
    <row r="150" spans="1:25">
      <c r="A150" s="7">
        <v>3.0294398979700144E-2</v>
      </c>
      <c r="B150" s="7">
        <v>0.11229036029333588</v>
      </c>
      <c r="C150" s="7">
        <v>-6.2227654373472018E-2</v>
      </c>
    </row>
    <row r="151" spans="1:25">
      <c r="A151" s="7">
        <v>-4.4425550005313987E-2</v>
      </c>
      <c r="B151" s="7">
        <v>-6.2227654373472004E-2</v>
      </c>
      <c r="C151" s="7">
        <v>4.9155064300138038E-2</v>
      </c>
    </row>
    <row r="154" spans="1:25" ht="17.25">
      <c r="A154" s="8" t="s">
        <v>28</v>
      </c>
      <c r="B154" t="s">
        <v>29</v>
      </c>
    </row>
    <row r="155" spans="1:25">
      <c r="A155" s="8">
        <f t="array" ref="A155:A157">MMULT(A149:C151,MMULT(A139:C141,E129:E131))</f>
        <v>4.1237113402068371E-3</v>
      </c>
    </row>
    <row r="156" spans="1:25">
      <c r="A156" s="8">
        <v>-6.1855670103092564E-3</v>
      </c>
    </row>
    <row r="157" spans="1:25">
      <c r="A157" s="8">
        <v>0.10309278350515427</v>
      </c>
      <c r="V157" t="s">
        <v>231</v>
      </c>
    </row>
    <row r="158" spans="1:25">
      <c r="X158" s="1" t="s">
        <v>0</v>
      </c>
      <c r="Y158" s="1" t="s">
        <v>1</v>
      </c>
    </row>
    <row r="159" spans="1:25">
      <c r="A159" s="218" t="s">
        <v>17</v>
      </c>
      <c r="B159" s="219"/>
      <c r="C159" s="220"/>
      <c r="D159" s="219"/>
      <c r="E159" s="219"/>
      <c r="F159" s="220"/>
      <c r="G159" s="220"/>
      <c r="H159" s="220"/>
      <c r="I159" s="220"/>
      <c r="V159" s="1" t="s">
        <v>232</v>
      </c>
      <c r="W159" s="1">
        <f>MAX(C121:C123)</f>
        <v>10</v>
      </c>
      <c r="X159" s="1">
        <f>IF(W159=C121,A121,IF(W159=C122,A122,A123))</f>
        <v>3</v>
      </c>
      <c r="Y159" s="1">
        <f>IF(W159=C121,B121,IF(W159=C122,B122,B123))</f>
        <v>7</v>
      </c>
    </row>
    <row r="160" spans="1:25">
      <c r="A160" s="221">
        <f>ATAN(A156/A155)</f>
        <v>-0.98279372324725456</v>
      </c>
      <c r="B160" s="219" t="s">
        <v>151</v>
      </c>
      <c r="C160" s="222">
        <f>DEGREES(A160)</f>
        <v>-56.309932474015945</v>
      </c>
      <c r="D160" s="219" t="s">
        <v>19</v>
      </c>
      <c r="E160" s="219"/>
      <c r="F160" s="220"/>
      <c r="G160" s="220"/>
      <c r="H160" s="220"/>
      <c r="I160" s="220"/>
      <c r="V160" s="1" t="s">
        <v>233</v>
      </c>
      <c r="W160" s="1">
        <f>MIN(C121:C123)</f>
        <v>9.6</v>
      </c>
      <c r="X160" s="1">
        <f>IF(W160=C121,A121,IF(W160=C121,A121,A123))</f>
        <v>7</v>
      </c>
      <c r="Y160" s="1">
        <f>IF(W160=C121,B121,IF(W160=C121,B121,B123))</f>
        <v>3</v>
      </c>
    </row>
    <row r="161" spans="1:25">
      <c r="A161" s="221" t="s">
        <v>237</v>
      </c>
      <c r="B161" s="219"/>
      <c r="C161" s="222"/>
      <c r="D161" s="219"/>
      <c r="E161" s="250" t="str">
        <f>Y161</f>
        <v>south</v>
      </c>
      <c r="F161" s="220"/>
      <c r="G161" s="220"/>
      <c r="H161" s="220"/>
      <c r="I161" s="220"/>
      <c r="V161" t="s">
        <v>234</v>
      </c>
      <c r="Y161" t="str">
        <f>IF(Y159&gt;Y160,"south","north")</f>
        <v>south</v>
      </c>
    </row>
    <row r="162" spans="1:25">
      <c r="A162" s="221" t="s">
        <v>134</v>
      </c>
      <c r="B162" s="219"/>
      <c r="C162" s="223"/>
      <c r="D162" s="233">
        <f>IF(C121&gt;C123,1,0)</f>
        <v>1</v>
      </c>
      <c r="E162" s="250" t="str">
        <f>Y162</f>
        <v>east</v>
      </c>
      <c r="F162" s="220"/>
      <c r="G162" s="220"/>
      <c r="H162" s="220"/>
      <c r="I162" s="220"/>
      <c r="V162" t="s">
        <v>235</v>
      </c>
      <c r="Y162" t="str">
        <f>IF(X159&gt;X160,"west","east")</f>
        <v>east</v>
      </c>
    </row>
    <row r="163" spans="1:25">
      <c r="A163" s="50" t="s">
        <v>17</v>
      </c>
      <c r="B163" s="50"/>
      <c r="C163" s="50" t="s">
        <v>20</v>
      </c>
      <c r="D163" s="50"/>
      <c r="E163" s="50"/>
      <c r="F163" s="50"/>
      <c r="G163" s="50"/>
      <c r="H163" s="50"/>
      <c r="I163" s="50"/>
      <c r="V163" t="s">
        <v>236</v>
      </c>
      <c r="Y163">
        <f>IF(Y161="north",IF(Y162="east",1,4),IF(Y162="west",3,2))</f>
        <v>2</v>
      </c>
    </row>
    <row r="164" spans="1:25">
      <c r="A164" s="65">
        <f>ATAN(A156/A155)</f>
        <v>-0.98279372324725456</v>
      </c>
      <c r="B164" s="50" t="s">
        <v>18</v>
      </c>
      <c r="C164" s="66">
        <f>SQRT((A155/A157)^2+(A156/A157)^2)</f>
        <v>7.2111025509283375E-2</v>
      </c>
      <c r="D164" s="50"/>
      <c r="E164" s="50"/>
      <c r="F164" s="50"/>
      <c r="G164" s="50"/>
      <c r="H164" s="50"/>
      <c r="I164" s="50"/>
    </row>
    <row r="165" spans="1:25" ht="17.25">
      <c r="A165" s="65">
        <f>DEGREES(A164)</f>
        <v>-56.309932474015945</v>
      </c>
      <c r="B165" s="50" t="s">
        <v>30</v>
      </c>
      <c r="C165" s="65">
        <f>IF(Y163=1,270+A165,IF(Y163=2, 270+A165,IF(Y163=3,90+A165,90-A165)))</f>
        <v>213.69006752598406</v>
      </c>
      <c r="D165" s="50" t="s">
        <v>219</v>
      </c>
      <c r="E165" s="50"/>
      <c r="F165" s="50"/>
      <c r="G165" s="50"/>
      <c r="H165" s="50"/>
      <c r="I165" s="50"/>
    </row>
    <row r="167" spans="1:25" s="204" customFormat="1">
      <c r="A167" s="205" t="s">
        <v>168</v>
      </c>
    </row>
    <row r="168" spans="1:25">
      <c r="A168" s="149"/>
    </row>
    <row r="169" spans="1:25">
      <c r="A169" s="149"/>
    </row>
    <row r="170" spans="1:25">
      <c r="A170" s="149" t="s">
        <v>47</v>
      </c>
    </row>
    <row r="171" spans="1:25">
      <c r="A171" s="149"/>
    </row>
    <row r="172" spans="1:25">
      <c r="A172" s="149"/>
    </row>
    <row r="173" spans="1:25">
      <c r="A173" s="149"/>
    </row>
    <row r="174" spans="1:25">
      <c r="A174" s="149"/>
    </row>
    <row r="175" spans="1:25">
      <c r="A175" s="149"/>
    </row>
    <row r="176" spans="1:25">
      <c r="A176" s="149"/>
    </row>
    <row r="177" spans="1:1">
      <c r="A177" s="149"/>
    </row>
    <row r="178" spans="1:1">
      <c r="A178" s="149"/>
    </row>
    <row r="179" spans="1:1">
      <c r="A179" s="149"/>
    </row>
    <row r="180" spans="1:1">
      <c r="A180" s="149"/>
    </row>
    <row r="181" spans="1:1">
      <c r="A181" s="149"/>
    </row>
    <row r="182" spans="1:1">
      <c r="A182" s="149"/>
    </row>
    <row r="183" spans="1:1">
      <c r="A183" s="149"/>
    </row>
    <row r="184" spans="1:1">
      <c r="A184" s="149"/>
    </row>
    <row r="185" spans="1:1">
      <c r="A185" s="149"/>
    </row>
    <row r="186" spans="1:1">
      <c r="A186" s="149"/>
    </row>
    <row r="187" spans="1:1">
      <c r="A187" s="149"/>
    </row>
    <row r="188" spans="1:1">
      <c r="A188" s="149" t="s">
        <v>48</v>
      </c>
    </row>
    <row r="189" spans="1:1">
      <c r="A189" s="149"/>
    </row>
    <row r="190" spans="1:1">
      <c r="A190" s="149"/>
    </row>
    <row r="191" spans="1:1">
      <c r="A191" s="149"/>
    </row>
    <row r="192" spans="1:1">
      <c r="A192" s="149"/>
    </row>
    <row r="193" spans="1:51">
      <c r="A193" s="149"/>
    </row>
    <row r="194" spans="1:51">
      <c r="A194" s="149"/>
    </row>
    <row r="195" spans="1:51">
      <c r="A195" s="149"/>
    </row>
    <row r="196" spans="1:51">
      <c r="A196" s="149"/>
    </row>
    <row r="197" spans="1:51">
      <c r="A197" s="149"/>
    </row>
    <row r="198" spans="1:51">
      <c r="A198" s="149"/>
    </row>
    <row r="199" spans="1:51">
      <c r="A199" s="149"/>
    </row>
    <row r="200" spans="1:51">
      <c r="A200" s="149"/>
    </row>
    <row r="201" spans="1:51">
      <c r="A201" s="149"/>
    </row>
    <row r="202" spans="1:51">
      <c r="A202" s="149"/>
    </row>
    <row r="203" spans="1:51">
      <c r="A203" s="149"/>
    </row>
    <row r="204" spans="1:51">
      <c r="A204" s="149"/>
    </row>
    <row r="205" spans="1:51">
      <c r="A205" s="149"/>
    </row>
    <row r="206" spans="1:51">
      <c r="A206" s="149"/>
    </row>
    <row r="207" spans="1:51">
      <c r="A207" s="149"/>
    </row>
    <row r="208" spans="1:51">
      <c r="A208" s="149" t="s">
        <v>66</v>
      </c>
      <c r="AR208" s="206"/>
      <c r="AS208" s="207"/>
      <c r="AT208" s="207" t="s">
        <v>199</v>
      </c>
      <c r="AU208" s="207" t="s">
        <v>76</v>
      </c>
      <c r="AV208" s="207" t="s">
        <v>199</v>
      </c>
      <c r="AW208" s="207" t="s">
        <v>76</v>
      </c>
      <c r="AX208" s="207" t="s">
        <v>199</v>
      </c>
      <c r="AY208" s="208" t="s">
        <v>76</v>
      </c>
    </row>
    <row r="209" spans="1:51">
      <c r="A209" s="149"/>
      <c r="AR209" s="209" t="s">
        <v>188</v>
      </c>
      <c r="AS209" s="210" t="s">
        <v>93</v>
      </c>
      <c r="AT209" s="210" t="s">
        <v>200</v>
      </c>
      <c r="AU209" s="210" t="s">
        <v>200</v>
      </c>
      <c r="AV209" s="210" t="s">
        <v>201</v>
      </c>
      <c r="AW209" s="210" t="s">
        <v>201</v>
      </c>
      <c r="AX209" s="210" t="s">
        <v>202</v>
      </c>
      <c r="AY209" s="211" t="s">
        <v>202</v>
      </c>
    </row>
    <row r="210" spans="1:51">
      <c r="A210" s="149"/>
      <c r="AR210" s="9">
        <v>1</v>
      </c>
      <c r="AS210" s="9">
        <v>2</v>
      </c>
      <c r="AT210" s="9">
        <v>7</v>
      </c>
      <c r="AU210" s="212">
        <f>10/AT210</f>
        <v>1.4285714285714286</v>
      </c>
      <c r="AV210" s="9">
        <v>8.5</v>
      </c>
      <c r="AW210" s="212">
        <f>10/AV210</f>
        <v>1.1764705882352942</v>
      </c>
      <c r="AX210" s="212">
        <v>10</v>
      </c>
      <c r="AY210" s="9">
        <f>10/AX210</f>
        <v>1</v>
      </c>
    </row>
    <row r="211" spans="1:51">
      <c r="A211" s="149"/>
      <c r="AR211" s="9">
        <v>2</v>
      </c>
      <c r="AS211" s="9">
        <v>4</v>
      </c>
      <c r="AT211" s="9">
        <v>6.5</v>
      </c>
      <c r="AU211" s="212">
        <f>10/AT211</f>
        <v>1.5384615384615385</v>
      </c>
      <c r="AV211" s="9">
        <v>8</v>
      </c>
      <c r="AW211" s="212">
        <f>10/AV211</f>
        <v>1.25</v>
      </c>
      <c r="AX211" s="212">
        <v>10</v>
      </c>
      <c r="AY211" s="9">
        <f>10/AX211</f>
        <v>1</v>
      </c>
    </row>
    <row r="212" spans="1:51">
      <c r="A212" s="149"/>
      <c r="AR212" s="9">
        <v>3</v>
      </c>
      <c r="AS212" s="9">
        <v>6</v>
      </c>
      <c r="AT212" s="9">
        <v>5.5</v>
      </c>
      <c r="AU212" s="212">
        <f>10/AT212</f>
        <v>1.8181818181818181</v>
      </c>
      <c r="AV212" s="9">
        <v>7</v>
      </c>
      <c r="AW212" s="212">
        <f>10/AV212</f>
        <v>1.4285714285714286</v>
      </c>
      <c r="AX212" s="212">
        <v>10</v>
      </c>
      <c r="AY212" s="9">
        <f>10/AX212</f>
        <v>1</v>
      </c>
    </row>
    <row r="213" spans="1:51">
      <c r="A213" s="149"/>
    </row>
    <row r="214" spans="1:51">
      <c r="A214" s="149"/>
    </row>
    <row r="215" spans="1:51">
      <c r="A215" s="149"/>
    </row>
    <row r="216" spans="1:51">
      <c r="A216" s="149"/>
    </row>
    <row r="217" spans="1:51">
      <c r="A217" s="149"/>
    </row>
    <row r="218" spans="1:51">
      <c r="A218" s="149"/>
    </row>
    <row r="219" spans="1:51">
      <c r="A219" s="149"/>
    </row>
    <row r="220" spans="1:51">
      <c r="A220" s="149"/>
    </row>
    <row r="221" spans="1:51">
      <c r="A221" s="149"/>
    </row>
    <row r="222" spans="1:51">
      <c r="A222" s="149"/>
    </row>
    <row r="223" spans="1:51">
      <c r="A223" s="149"/>
    </row>
    <row r="224" spans="1:51">
      <c r="A224" s="149"/>
    </row>
    <row r="225" spans="1:50">
      <c r="A225" s="149"/>
    </row>
    <row r="226" spans="1:50">
      <c r="A226" s="149"/>
    </row>
    <row r="227" spans="1:50">
      <c r="A227" s="149"/>
    </row>
    <row r="228" spans="1:50">
      <c r="A228" s="149"/>
    </row>
    <row r="229" spans="1:50">
      <c r="A229" s="149"/>
    </row>
    <row r="230" spans="1:50">
      <c r="A230" s="149"/>
      <c r="AR230" s="206"/>
      <c r="AS230" s="207"/>
      <c r="AT230" s="207" t="s">
        <v>197</v>
      </c>
      <c r="AU230" s="207"/>
      <c r="AV230" s="207" t="s">
        <v>198</v>
      </c>
      <c r="AW230" s="207"/>
      <c r="AX230" s="208"/>
    </row>
    <row r="231" spans="1:50">
      <c r="A231" s="149" t="s">
        <v>179</v>
      </c>
      <c r="AR231" s="209" t="s">
        <v>188</v>
      </c>
      <c r="AS231" s="210" t="s">
        <v>94</v>
      </c>
      <c r="AT231" s="210" t="s">
        <v>196</v>
      </c>
      <c r="AU231" s="210" t="s">
        <v>193</v>
      </c>
      <c r="AV231" s="210" t="s">
        <v>196</v>
      </c>
      <c r="AW231" s="210" t="s">
        <v>194</v>
      </c>
      <c r="AX231" s="211" t="s">
        <v>195</v>
      </c>
    </row>
    <row r="232" spans="1:50">
      <c r="A232" s="149"/>
      <c r="AR232" s="9">
        <v>1</v>
      </c>
      <c r="AS232" s="9">
        <v>1</v>
      </c>
      <c r="AT232" s="9">
        <v>10</v>
      </c>
      <c r="AU232" s="9">
        <f>10/AT232</f>
        <v>1</v>
      </c>
      <c r="AV232" s="9">
        <v>13</v>
      </c>
      <c r="AW232" s="212">
        <f>10/AV232</f>
        <v>0.76923076923076927</v>
      </c>
      <c r="AX232" s="213">
        <f t="shared" ref="AX232:AX239" si="2">(AW232-AU232)/AU232</f>
        <v>-0.23076923076923073</v>
      </c>
    </row>
    <row r="233" spans="1:50">
      <c r="A233" s="149"/>
      <c r="AR233" s="9">
        <v>2</v>
      </c>
      <c r="AS233" s="9">
        <v>2</v>
      </c>
      <c r="AT233" s="9">
        <v>10</v>
      </c>
      <c r="AU233" s="9">
        <f t="shared" ref="AU233:AU239" si="3">10/AT233</f>
        <v>1</v>
      </c>
      <c r="AV233" s="9">
        <v>12</v>
      </c>
      <c r="AW233" s="212">
        <f t="shared" ref="AW233:AW239" si="4">10/AV233</f>
        <v>0.83333333333333337</v>
      </c>
      <c r="AX233" s="213">
        <f t="shared" si="2"/>
        <v>-0.16666666666666663</v>
      </c>
    </row>
    <row r="234" spans="1:50">
      <c r="A234" s="149"/>
      <c r="AR234" s="9">
        <v>3</v>
      </c>
      <c r="AS234" s="9">
        <v>3</v>
      </c>
      <c r="AT234" s="9">
        <v>10</v>
      </c>
      <c r="AU234" s="9">
        <f t="shared" si="3"/>
        <v>1</v>
      </c>
      <c r="AV234" s="9">
        <v>11.5</v>
      </c>
      <c r="AW234" s="212">
        <f t="shared" si="4"/>
        <v>0.86956521739130432</v>
      </c>
      <c r="AX234" s="213">
        <f t="shared" si="2"/>
        <v>-0.13043478260869568</v>
      </c>
    </row>
    <row r="235" spans="1:50">
      <c r="A235" s="149"/>
      <c r="AR235" s="9">
        <v>4</v>
      </c>
      <c r="AS235" s="9">
        <v>4</v>
      </c>
      <c r="AT235" s="9">
        <v>10</v>
      </c>
      <c r="AU235" s="9">
        <f t="shared" si="3"/>
        <v>1</v>
      </c>
      <c r="AV235" s="9">
        <v>10.5</v>
      </c>
      <c r="AW235" s="212">
        <f t="shared" si="4"/>
        <v>0.95238095238095233</v>
      </c>
      <c r="AX235" s="213">
        <f t="shared" si="2"/>
        <v>-4.7619047619047672E-2</v>
      </c>
    </row>
    <row r="236" spans="1:50">
      <c r="A236" s="149"/>
      <c r="AR236" s="9">
        <v>5</v>
      </c>
      <c r="AS236" s="9">
        <v>5</v>
      </c>
      <c r="AT236" s="9">
        <v>10</v>
      </c>
      <c r="AU236" s="9">
        <f t="shared" si="3"/>
        <v>1</v>
      </c>
      <c r="AV236" s="9">
        <v>10</v>
      </c>
      <c r="AW236" s="212">
        <f t="shared" si="4"/>
        <v>1</v>
      </c>
      <c r="AX236" s="213">
        <f t="shared" si="2"/>
        <v>0</v>
      </c>
    </row>
    <row r="237" spans="1:50">
      <c r="A237" s="149"/>
      <c r="AR237" s="9">
        <v>6</v>
      </c>
      <c r="AS237" s="9">
        <v>6</v>
      </c>
      <c r="AT237" s="9">
        <v>10</v>
      </c>
      <c r="AU237" s="9">
        <f t="shared" si="3"/>
        <v>1</v>
      </c>
      <c r="AV237" s="9">
        <v>10</v>
      </c>
      <c r="AW237" s="212">
        <f t="shared" si="4"/>
        <v>1</v>
      </c>
      <c r="AX237" s="213">
        <f t="shared" si="2"/>
        <v>0</v>
      </c>
    </row>
    <row r="238" spans="1:50">
      <c r="A238" s="149"/>
      <c r="AR238" s="9">
        <v>7</v>
      </c>
      <c r="AS238" s="9">
        <v>7</v>
      </c>
      <c r="AT238" s="9">
        <v>10</v>
      </c>
      <c r="AU238" s="9">
        <f t="shared" si="3"/>
        <v>1</v>
      </c>
      <c r="AV238" s="9">
        <v>10</v>
      </c>
      <c r="AW238" s="212">
        <f t="shared" si="4"/>
        <v>1</v>
      </c>
      <c r="AX238" s="213">
        <f t="shared" si="2"/>
        <v>0</v>
      </c>
    </row>
    <row r="239" spans="1:50">
      <c r="A239" s="149"/>
      <c r="AR239" s="9">
        <v>8</v>
      </c>
      <c r="AS239" s="9">
        <v>8</v>
      </c>
      <c r="AT239" s="9">
        <v>10</v>
      </c>
      <c r="AU239" s="9">
        <f t="shared" si="3"/>
        <v>1</v>
      </c>
      <c r="AV239" s="9">
        <v>10</v>
      </c>
      <c r="AW239" s="212">
        <f t="shared" si="4"/>
        <v>1</v>
      </c>
      <c r="AX239" s="213">
        <f t="shared" si="2"/>
        <v>0</v>
      </c>
    </row>
    <row r="240" spans="1:50">
      <c r="A240" s="149"/>
    </row>
    <row r="241" spans="1:1">
      <c r="A241" s="149"/>
    </row>
    <row r="242" spans="1:1">
      <c r="A242" s="149"/>
    </row>
    <row r="243" spans="1:1">
      <c r="A243" s="149"/>
    </row>
    <row r="244" spans="1:1">
      <c r="A244" s="149"/>
    </row>
    <row r="245" spans="1:1">
      <c r="A245" s="149"/>
    </row>
    <row r="246" spans="1:1">
      <c r="A246" s="149"/>
    </row>
    <row r="247" spans="1:1">
      <c r="A247" s="149"/>
    </row>
    <row r="248" spans="1:1">
      <c r="A248" s="149"/>
    </row>
    <row r="249" spans="1:1">
      <c r="A249" s="149"/>
    </row>
    <row r="250" spans="1:1">
      <c r="A250" s="149"/>
    </row>
    <row r="251" spans="1:1">
      <c r="A251" s="149"/>
    </row>
    <row r="252" spans="1:1" s="204" customFormat="1">
      <c r="A252" s="205" t="s">
        <v>180</v>
      </c>
    </row>
    <row r="253" spans="1:1">
      <c r="A253" s="149"/>
    </row>
    <row r="254" spans="1:1">
      <c r="A254" s="149" t="s">
        <v>47</v>
      </c>
    </row>
    <row r="255" spans="1:1">
      <c r="A255" s="149"/>
    </row>
    <row r="256" spans="1:1">
      <c r="A256" s="149"/>
    </row>
    <row r="257" spans="1:1">
      <c r="A257" s="149"/>
    </row>
    <row r="258" spans="1:1">
      <c r="A258" s="149"/>
    </row>
    <row r="259" spans="1:1">
      <c r="A259" s="149"/>
    </row>
    <row r="260" spans="1:1">
      <c r="A260" s="149"/>
    </row>
    <row r="261" spans="1:1">
      <c r="A261" s="149"/>
    </row>
    <row r="262" spans="1:1">
      <c r="A262" s="149"/>
    </row>
    <row r="263" spans="1:1">
      <c r="A263" s="149"/>
    </row>
    <row r="264" spans="1:1">
      <c r="A264" s="149"/>
    </row>
    <row r="265" spans="1:1">
      <c r="A265" s="149"/>
    </row>
    <row r="266" spans="1:1">
      <c r="A266" s="149"/>
    </row>
    <row r="267" spans="1:1">
      <c r="A267" s="149"/>
    </row>
    <row r="268" spans="1:1">
      <c r="A268" s="149"/>
    </row>
    <row r="269" spans="1:1">
      <c r="A269" s="149"/>
    </row>
    <row r="270" spans="1:1">
      <c r="A270" s="149"/>
    </row>
    <row r="271" spans="1:1">
      <c r="A271" s="149"/>
    </row>
    <row r="272" spans="1:1">
      <c r="A272" s="149"/>
    </row>
    <row r="273" spans="1:1">
      <c r="A273" s="149"/>
    </row>
    <row r="274" spans="1:1">
      <c r="A274" s="149"/>
    </row>
    <row r="275" spans="1:1">
      <c r="A275" s="149"/>
    </row>
    <row r="276" spans="1:1">
      <c r="A276" s="149"/>
    </row>
    <row r="277" spans="1:1">
      <c r="A277" s="149"/>
    </row>
    <row r="278" spans="1:1">
      <c r="A278" s="149"/>
    </row>
    <row r="279" spans="1:1">
      <c r="A279" s="149"/>
    </row>
    <row r="280" spans="1:1">
      <c r="A280" s="149"/>
    </row>
    <row r="281" spans="1:1">
      <c r="A281" s="149"/>
    </row>
    <row r="282" spans="1:1">
      <c r="A282" s="149"/>
    </row>
    <row r="283" spans="1:1">
      <c r="A283" s="149"/>
    </row>
    <row r="284" spans="1:1">
      <c r="A284" s="149"/>
    </row>
    <row r="285" spans="1:1">
      <c r="A285" s="149" t="s">
        <v>48</v>
      </c>
    </row>
    <row r="286" spans="1:1">
      <c r="A286" s="149"/>
    </row>
    <row r="287" spans="1:1">
      <c r="A287" s="149"/>
    </row>
    <row r="288" spans="1:1">
      <c r="A288" s="149"/>
    </row>
    <row r="289" spans="1:1">
      <c r="A289" s="149"/>
    </row>
    <row r="290" spans="1:1">
      <c r="A290" s="149"/>
    </row>
    <row r="291" spans="1:1">
      <c r="A291" s="149"/>
    </row>
    <row r="292" spans="1:1">
      <c r="A292" s="149"/>
    </row>
    <row r="293" spans="1:1">
      <c r="A293" s="149"/>
    </row>
    <row r="294" spans="1:1">
      <c r="A294" s="149"/>
    </row>
    <row r="295" spans="1:1">
      <c r="A295" s="149"/>
    </row>
    <row r="296" spans="1:1">
      <c r="A296" s="149"/>
    </row>
    <row r="297" spans="1:1">
      <c r="A297" s="149"/>
    </row>
    <row r="298" spans="1:1">
      <c r="A298" s="149"/>
    </row>
    <row r="299" spans="1:1">
      <c r="A299" s="149"/>
    </row>
    <row r="300" spans="1:1">
      <c r="A300" s="149"/>
    </row>
    <row r="301" spans="1:1">
      <c r="A301" s="149"/>
    </row>
    <row r="302" spans="1:1">
      <c r="A302" s="149"/>
    </row>
    <row r="303" spans="1:1">
      <c r="A303" s="149"/>
    </row>
    <row r="304" spans="1:1">
      <c r="A304" s="149"/>
    </row>
    <row r="305" spans="1:50">
      <c r="A305" s="149"/>
    </row>
    <row r="306" spans="1:50">
      <c r="A306" s="149" t="s">
        <v>66</v>
      </c>
    </row>
    <row r="307" spans="1:50">
      <c r="A307" s="149"/>
      <c r="AR307" s="203" t="s">
        <v>188</v>
      </c>
      <c r="AS307" s="203" t="s">
        <v>189</v>
      </c>
      <c r="AT307" s="203" t="s">
        <v>191</v>
      </c>
      <c r="AU307" s="203" t="s">
        <v>190</v>
      </c>
      <c r="AV307" s="203" t="s">
        <v>144</v>
      </c>
      <c r="AW307" s="203" t="s">
        <v>192</v>
      </c>
      <c r="AX307" s="203" t="s">
        <v>203</v>
      </c>
    </row>
    <row r="308" spans="1:50">
      <c r="A308" s="149"/>
      <c r="AR308" s="203">
        <v>1</v>
      </c>
      <c r="AS308" s="227">
        <v>4.8142691532418597E-2</v>
      </c>
      <c r="AT308" s="228">
        <v>85.007133105669965</v>
      </c>
      <c r="AU308" s="229">
        <v>4.7082177731771237E-2</v>
      </c>
      <c r="AV308" s="230">
        <v>7.7562273139407376E-2</v>
      </c>
      <c r="AW308" s="231">
        <v>81.649711612640743</v>
      </c>
      <c r="AX308" s="232">
        <v>12.421007011592252</v>
      </c>
    </row>
    <row r="309" spans="1:50">
      <c r="A309" s="149"/>
      <c r="AR309" s="203">
        <v>2</v>
      </c>
      <c r="AS309" s="227">
        <v>5.2934225564299164E-2</v>
      </c>
      <c r="AT309" s="228">
        <v>79.718660513663934</v>
      </c>
      <c r="AU309" s="229">
        <v>4.525715462680114E-2</v>
      </c>
      <c r="AV309" s="230">
        <v>7.7933763423825742E-2</v>
      </c>
      <c r="AW309" s="231">
        <v>93.709575841617522</v>
      </c>
      <c r="AX309" s="232">
        <v>22.280183603041451</v>
      </c>
    </row>
    <row r="310" spans="1:50">
      <c r="A310" s="149"/>
      <c r="AR310" s="203">
        <v>3</v>
      </c>
      <c r="AS310" s="227">
        <v>5.2813113207017204E-2</v>
      </c>
      <c r="AT310" s="228">
        <v>94.865279816506444</v>
      </c>
      <c r="AU310" s="229">
        <v>6.6960451766778603E-2</v>
      </c>
      <c r="AV310" s="230">
        <v>0.10426560529110933</v>
      </c>
      <c r="AW310" s="231">
        <v>91.059746448233483</v>
      </c>
      <c r="AX310" s="232">
        <v>4.8652798165064439</v>
      </c>
    </row>
    <row r="311" spans="1:50">
      <c r="A311" s="149"/>
      <c r="AR311" s="203">
        <v>4</v>
      </c>
      <c r="AS311" s="227">
        <v>0.13744411938660014</v>
      </c>
      <c r="AT311" s="228">
        <v>87.996122262355073</v>
      </c>
      <c r="AU311" s="229">
        <v>4.8563417248827526E-2</v>
      </c>
      <c r="AV311" s="230">
        <v>0.10704117438453077</v>
      </c>
      <c r="AW311" s="231">
        <v>87.339050633706222</v>
      </c>
      <c r="AX311" s="232">
        <v>13.753492334681511</v>
      </c>
    </row>
    <row r="312" spans="1:50">
      <c r="A312" s="149"/>
      <c r="AR312" s="203">
        <v>5</v>
      </c>
      <c r="AS312" s="227">
        <v>4.7917452762423006E-2</v>
      </c>
      <c r="AT312" s="228">
        <v>96.597998932517896</v>
      </c>
      <c r="AU312" s="229">
        <v>4.0531486345496082E-2</v>
      </c>
      <c r="AV312" s="230">
        <v>4.9095601075241718E-2</v>
      </c>
      <c r="AW312" s="231">
        <v>89.205003160600171</v>
      </c>
      <c r="AX312" s="232">
        <v>22.355399310783753</v>
      </c>
    </row>
    <row r="313" spans="1:50">
      <c r="A313" s="149"/>
      <c r="AR313" t="s">
        <v>206</v>
      </c>
      <c r="AS313" s="7">
        <f>AVERAGE(AS308:AS312)</f>
        <v>6.7850320490551619E-2</v>
      </c>
      <c r="AT313" s="72" t="s">
        <v>205</v>
      </c>
      <c r="AU313" s="72">
        <f t="shared" ref="AU313:AV317" si="5">(AU308-$AS$313)/$AS$314</f>
        <v>-0.53279616771823912</v>
      </c>
      <c r="AV313" s="72">
        <f t="shared" si="5"/>
        <v>0.24915521876329891</v>
      </c>
      <c r="AW313" s="72">
        <f>(AW308-$AS$316)/$AS$317</f>
        <v>-1.0291467764207123</v>
      </c>
      <c r="AX313" s="72">
        <f>(AX308)/$AS$317</f>
        <v>1.7785525506630746</v>
      </c>
    </row>
    <row r="314" spans="1:50">
      <c r="A314" s="149"/>
      <c r="AR314" t="s">
        <v>204</v>
      </c>
      <c r="AS314" s="7">
        <f>STDEV(AS308:AS312)</f>
        <v>3.8979527288498232E-2</v>
      </c>
      <c r="AU314" s="72">
        <f t="shared" si="5"/>
        <v>-0.57961620972292016</v>
      </c>
      <c r="AV314" s="72">
        <f t="shared" si="5"/>
        <v>0.25868561356949715</v>
      </c>
      <c r="AW314" s="72">
        <f>(AW309-$AS$316)/$AS$317</f>
        <v>0.6976940719162259</v>
      </c>
      <c r="AX314" s="72">
        <f>(AX309)/$AS$317</f>
        <v>3.1902789636499249</v>
      </c>
    </row>
    <row r="315" spans="1:50">
      <c r="A315" s="149"/>
      <c r="AU315" s="72">
        <f t="shared" si="5"/>
        <v>-2.2829130717436665E-2</v>
      </c>
      <c r="AV315" s="72">
        <f t="shared" si="5"/>
        <v>0.93421565969843978</v>
      </c>
      <c r="AW315" s="72">
        <f>(AW310-$AS$316)/$AS$317</f>
        <v>0.31826744233403814</v>
      </c>
      <c r="AX315" s="72">
        <f>(AX310)/$AS$317</f>
        <v>0.69665493460081873</v>
      </c>
    </row>
    <row r="316" spans="1:50">
      <c r="A316" s="149"/>
      <c r="AR316" t="s">
        <v>154</v>
      </c>
      <c r="AS316" s="216">
        <f>AVERAGE(AT308:AT312)</f>
        <v>88.837038926142668</v>
      </c>
      <c r="AU316" s="72">
        <f t="shared" si="5"/>
        <v>-0.49479571927531091</v>
      </c>
      <c r="AV316" s="72">
        <f t="shared" si="5"/>
        <v>1.0054214768669931</v>
      </c>
      <c r="AW316" s="72">
        <f>(AW311-$AS$316)/$AS$317</f>
        <v>-0.21449556351508201</v>
      </c>
      <c r="AX316" s="72">
        <f>(AX311)/$AS$317</f>
        <v>1.9693498964732605</v>
      </c>
    </row>
    <row r="317" spans="1:50">
      <c r="A317" s="149"/>
      <c r="AR317" t="s">
        <v>204</v>
      </c>
      <c r="AS317" s="216">
        <f>STDEV(AT308:AT312)</f>
        <v>6.9837728477359242</v>
      </c>
      <c r="AU317" s="72">
        <f t="shared" si="5"/>
        <v>-0.70085083235774803</v>
      </c>
      <c r="AV317" s="72">
        <f t="shared" si="5"/>
        <v>-0.48114281316192087</v>
      </c>
      <c r="AW317" s="72">
        <f>(AW312-$AS$316)/$AS$317</f>
        <v>5.2688459730873632E-2</v>
      </c>
      <c r="AX317" s="72">
        <f>(AX312)/$AS$317</f>
        <v>3.2010490315462037</v>
      </c>
    </row>
    <row r="318" spans="1:50">
      <c r="A318" s="149"/>
    </row>
    <row r="319" spans="1:50">
      <c r="A319" s="149"/>
      <c r="AR319" t="s">
        <v>206</v>
      </c>
      <c r="AS319" s="217">
        <f>AVERAGE(AU308:AU312)</f>
        <v>4.9678937543934917E-2</v>
      </c>
      <c r="AT319" s="72">
        <f>(AS319-$AS$313)/$AS$314</f>
        <v>-0.46617761195833096</v>
      </c>
    </row>
    <row r="320" spans="1:50">
      <c r="A320" s="149"/>
      <c r="AR320" t="s">
        <v>204</v>
      </c>
      <c r="AS320" s="217">
        <f>STDEV(AU308:AU312)</f>
        <v>1.0122577592679712E-2</v>
      </c>
      <c r="AT320" s="72"/>
    </row>
    <row r="321" spans="1:50">
      <c r="A321" s="149"/>
    </row>
    <row r="322" spans="1:50">
      <c r="A322" s="149"/>
      <c r="AR322" t="s">
        <v>154</v>
      </c>
      <c r="AS322" s="50">
        <f>AVERAGE(AW308:AW312)</f>
        <v>88.592617539359622</v>
      </c>
      <c r="AT322" s="72">
        <f>(AS322-$AS$316)/$AS$317</f>
        <v>-3.4998473190932147E-2</v>
      </c>
    </row>
    <row r="323" spans="1:50">
      <c r="A323" s="149"/>
      <c r="AR323" t="s">
        <v>204</v>
      </c>
      <c r="AS323" s="50">
        <f>STDEV(AW308:AW312)</f>
        <v>4.5392834281240608</v>
      </c>
    </row>
    <row r="324" spans="1:50">
      <c r="A324" s="149"/>
    </row>
    <row r="325" spans="1:50">
      <c r="A325" s="149"/>
    </row>
    <row r="326" spans="1:50">
      <c r="A326" s="149"/>
    </row>
    <row r="327" spans="1:50">
      <c r="A327" s="149"/>
    </row>
    <row r="328" spans="1:50">
      <c r="A328" s="149"/>
    </row>
    <row r="329" spans="1:50">
      <c r="A329" s="149"/>
    </row>
    <row r="330" spans="1:50">
      <c r="A330" s="149"/>
    </row>
    <row r="332" spans="1:50">
      <c r="A332" s="149"/>
    </row>
    <row r="333" spans="1:50">
      <c r="A333" s="149"/>
      <c r="AR333" s="203" t="s">
        <v>188</v>
      </c>
      <c r="AS333" s="203" t="s">
        <v>189</v>
      </c>
      <c r="AT333" s="203" t="s">
        <v>191</v>
      </c>
      <c r="AU333" s="203" t="s">
        <v>190</v>
      </c>
      <c r="AV333" s="203" t="s">
        <v>144</v>
      </c>
      <c r="AW333" s="203" t="s">
        <v>192</v>
      </c>
      <c r="AX333" s="203" t="s">
        <v>203</v>
      </c>
    </row>
    <row r="334" spans="1:50">
      <c r="A334" s="149"/>
      <c r="AR334" s="203">
        <v>1</v>
      </c>
      <c r="AS334" s="227">
        <v>0.19075492054170159</v>
      </c>
      <c r="AT334" s="228">
        <v>105.05697111949209</v>
      </c>
      <c r="AU334" s="229">
        <v>6.6801984381902935E-2</v>
      </c>
      <c r="AV334" s="230">
        <v>0.12562502994528654</v>
      </c>
      <c r="AW334" s="231">
        <v>93.0588873611851</v>
      </c>
      <c r="AX334" s="232">
        <v>42.784857489133032</v>
      </c>
    </row>
    <row r="335" spans="1:50">
      <c r="A335" s="149"/>
      <c r="AR335" s="203">
        <v>2</v>
      </c>
      <c r="AS335" s="227">
        <v>0.1236087562005244</v>
      </c>
      <c r="AT335" s="228">
        <v>99.689610597396239</v>
      </c>
      <c r="AU335" s="229">
        <v>0.26664597286338093</v>
      </c>
      <c r="AV335" s="230">
        <v>1.1642500413222852</v>
      </c>
      <c r="AW335" s="231">
        <v>94.001132559119753</v>
      </c>
      <c r="AX335" s="232">
        <v>15.436927481604755</v>
      </c>
    </row>
    <row r="336" spans="1:50">
      <c r="A336" s="149"/>
      <c r="AR336" s="203">
        <v>3</v>
      </c>
      <c r="AS336" s="227">
        <v>0.11943549412833532</v>
      </c>
      <c r="AT336" s="228">
        <v>108.81241645141841</v>
      </c>
      <c r="AU336" s="229">
        <v>7.8555864349709334E-2</v>
      </c>
      <c r="AV336" s="230">
        <v>9.4254703351794741E-2</v>
      </c>
      <c r="AW336" s="231">
        <v>92.019175530777545</v>
      </c>
      <c r="AX336" s="232">
        <v>39.27580899911365</v>
      </c>
    </row>
    <row r="337" spans="1:50">
      <c r="A337" s="149"/>
      <c r="AR337" s="203">
        <v>4</v>
      </c>
      <c r="AS337" s="227">
        <v>0.1195695057306302</v>
      </c>
      <c r="AT337" s="228">
        <v>107.26457332223737</v>
      </c>
      <c r="AU337" s="229">
        <v>8.4483259406581593E-2</v>
      </c>
      <c r="AV337" s="230">
        <v>0.13222890038312021</v>
      </c>
      <c r="AW337" s="231">
        <v>91.171269311584268</v>
      </c>
      <c r="AX337" s="232">
        <v>37.727952159726385</v>
      </c>
    </row>
    <row r="338" spans="1:50">
      <c r="A338" s="149"/>
      <c r="AR338" s="203">
        <v>5</v>
      </c>
      <c r="AS338" s="227">
        <v>9.8312285820901693E-2</v>
      </c>
      <c r="AT338" s="228">
        <v>98.84918527173329</v>
      </c>
      <c r="AU338" s="229">
        <v>0.33804313281457976</v>
      </c>
      <c r="AV338" s="230">
        <v>1.0875051943434426</v>
      </c>
      <c r="AW338" s="231">
        <v>107.91834027040287</v>
      </c>
      <c r="AX338" s="232">
        <v>46.883172009207584</v>
      </c>
    </row>
    <row r="339" spans="1:50">
      <c r="A339" s="149"/>
      <c r="AR339" t="s">
        <v>206</v>
      </c>
      <c r="AS339" s="7">
        <f>AVERAGE(AS334:AS338)</f>
        <v>0.13033619248441863</v>
      </c>
      <c r="AT339" s="72" t="s">
        <v>205</v>
      </c>
      <c r="AU339" s="72">
        <f>(AU334-$AS$339)/$AS$340</f>
        <v>-1.8049857926918411</v>
      </c>
      <c r="AV339" s="72">
        <f>(AV334-$AS$339)/$AS$340</f>
        <v>-0.13384256614129006</v>
      </c>
      <c r="AW339" s="72">
        <f>(AW334-$AS$342)/$AS$343</f>
        <v>-2.4315242509476711</v>
      </c>
      <c r="AX339" s="72">
        <f>(AX334)/$AS$343</f>
        <v>9.56561536304093</v>
      </c>
    </row>
    <row r="340" spans="1:50">
      <c r="A340" s="149"/>
      <c r="AR340" t="s">
        <v>204</v>
      </c>
      <c r="AS340" s="7">
        <f>STDEV(AS334:AS338)</f>
        <v>3.5199284315565064E-2</v>
      </c>
      <c r="AU340" s="72">
        <f t="shared" ref="AU340:AV343" si="6">(AU335-$AS$339)/$AS$340</f>
        <v>3.8725156783567427</v>
      </c>
      <c r="AV340" s="72">
        <f t="shared" si="6"/>
        <v>29.373149737043704</v>
      </c>
      <c r="AW340" s="72">
        <f t="shared" ref="AW340:AW343" si="7">(AW335-$AS$342)/$AS$343</f>
        <v>-2.2208619823306837</v>
      </c>
      <c r="AX340" s="72">
        <f t="shared" ref="AX340:AX343" si="8">(AX335)/$AS$343</f>
        <v>3.4513077603143221</v>
      </c>
    </row>
    <row r="341" spans="1:50">
      <c r="A341" s="149"/>
      <c r="AU341" s="72">
        <f t="shared" si="6"/>
        <v>-1.471061958831138</v>
      </c>
      <c r="AV341" s="72">
        <f t="shared" si="6"/>
        <v>-1.0250631464307562</v>
      </c>
      <c r="AW341" s="72">
        <f t="shared" si="7"/>
        <v>-2.6639776010752945</v>
      </c>
      <c r="AX341" s="72">
        <f t="shared" si="8"/>
        <v>8.7810805973399919</v>
      </c>
    </row>
    <row r="342" spans="1:50">
      <c r="A342" s="149"/>
      <c r="AR342" t="s">
        <v>154</v>
      </c>
      <c r="AS342" s="216">
        <f>AVERAGE(AT334:AT338)</f>
        <v>103.93455135245549</v>
      </c>
      <c r="AU342" s="72">
        <f t="shared" si="6"/>
        <v>-1.3026666300019329</v>
      </c>
      <c r="AV342" s="72">
        <f t="shared" si="6"/>
        <v>5.3771204031686136E-2</v>
      </c>
      <c r="AW342" s="72">
        <f t="shared" si="7"/>
        <v>-2.8535480526957824</v>
      </c>
      <c r="AX342" s="72">
        <f t="shared" si="8"/>
        <v>8.435018835503076</v>
      </c>
    </row>
    <row r="343" spans="1:50">
      <c r="A343" s="149"/>
      <c r="AR343" t="s">
        <v>204</v>
      </c>
      <c r="AS343" s="216">
        <f>STDEV(AT334:AT338)</f>
        <v>4.4727762789253145</v>
      </c>
      <c r="AU343" s="72">
        <f t="shared" si="6"/>
        <v>5.9008853267597114</v>
      </c>
      <c r="AV343" s="72">
        <f t="shared" si="6"/>
        <v>27.192854072767766</v>
      </c>
      <c r="AW343" s="72">
        <f t="shared" si="7"/>
        <v>0.89067475534559359</v>
      </c>
      <c r="AX343" s="72">
        <f t="shared" si="8"/>
        <v>10.481895155389333</v>
      </c>
    </row>
    <row r="344" spans="1:50">
      <c r="A344" s="149"/>
    </row>
    <row r="345" spans="1:50">
      <c r="A345" s="149"/>
      <c r="AR345" t="s">
        <v>206</v>
      </c>
      <c r="AS345" s="217">
        <f>AVERAGE(AU334:AU338)</f>
        <v>0.1669060427632309</v>
      </c>
      <c r="AT345" s="72">
        <f>(AS345-$AS$313)/$AS$314</f>
        <v>2.5412243083283323</v>
      </c>
    </row>
    <row r="346" spans="1:50">
      <c r="A346" s="149"/>
      <c r="AR346" t="s">
        <v>204</v>
      </c>
      <c r="AS346" s="217">
        <f>STDEV(AU334:AU338)</f>
        <v>0.12634877224769228</v>
      </c>
      <c r="AT346" s="72"/>
    </row>
    <row r="347" spans="1:50">
      <c r="A347" s="149"/>
    </row>
    <row r="348" spans="1:50">
      <c r="A348" s="149"/>
      <c r="AR348" t="s">
        <v>154</v>
      </c>
      <c r="AS348" s="50">
        <f>AVERAGE(AW334:AW338)</f>
        <v>95.633761006613895</v>
      </c>
      <c r="AT348" s="72">
        <f>(AS348-$AS$316)/$AS$317</f>
        <v>0.9732163729630271</v>
      </c>
    </row>
    <row r="349" spans="1:50">
      <c r="A349" s="149"/>
      <c r="AR349" t="s">
        <v>204</v>
      </c>
      <c r="AS349" s="50">
        <f>STDEV(AW334:AW338)</f>
        <v>6.9495575023907161</v>
      </c>
    </row>
    <row r="350" spans="1:50">
      <c r="A350" s="149"/>
    </row>
    <row r="351" spans="1:50">
      <c r="A351" s="149"/>
    </row>
    <row r="352" spans="1:50">
      <c r="A352" s="149"/>
    </row>
    <row r="353" spans="1:1">
      <c r="A353" s="149"/>
    </row>
    <row r="354" spans="1:1">
      <c r="A354" s="149"/>
    </row>
    <row r="355" spans="1:1">
      <c r="A355" s="149"/>
    </row>
    <row r="356" spans="1:1">
      <c r="A356" s="149"/>
    </row>
    <row r="357" spans="1:1">
      <c r="A357" s="149"/>
    </row>
    <row r="358" spans="1:1">
      <c r="A358" s="149"/>
    </row>
    <row r="359" spans="1:1">
      <c r="A359" s="149" t="s">
        <v>179</v>
      </c>
    </row>
    <row r="360" spans="1:1">
      <c r="A360" s="149"/>
    </row>
    <row r="361" spans="1:1">
      <c r="A361" s="149"/>
    </row>
    <row r="362" spans="1:1">
      <c r="A362" s="149"/>
    </row>
    <row r="363" spans="1:1">
      <c r="A363" s="149"/>
    </row>
  </sheetData>
  <pageMargins left="0.7" right="0.7" top="0.75" bottom="0.75" header="0.3" footer="0.3"/>
  <pageSetup orientation="portrait" horizontalDpi="0"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367911-8E13-468D-BE3D-1A191430FF32}">
  <sheetPr codeName="Sheet1"/>
  <dimension ref="A1:AT64"/>
  <sheetViews>
    <sheetView zoomScale="70" zoomScaleNormal="70" workbookViewId="0"/>
  </sheetViews>
  <sheetFormatPr defaultRowHeight="15"/>
  <cols>
    <col min="4" max="21" width="2.7109375" customWidth="1"/>
    <col min="26" max="43" width="2.7109375" customWidth="1"/>
    <col min="47" max="47" width="8.7109375" customWidth="1"/>
  </cols>
  <sheetData>
    <row r="1" spans="1:46">
      <c r="B1" s="64" t="s">
        <v>85</v>
      </c>
    </row>
    <row r="3" spans="1:46" ht="15.75" thickBot="1">
      <c r="A3" t="s">
        <v>47</v>
      </c>
      <c r="C3" s="7"/>
      <c r="D3" s="7"/>
      <c r="E3" s="7"/>
      <c r="F3" s="7"/>
      <c r="G3" s="7"/>
      <c r="H3" s="7"/>
      <c r="I3" s="7"/>
      <c r="J3" s="7"/>
      <c r="K3" s="7"/>
      <c r="L3" s="7"/>
      <c r="M3" s="7"/>
      <c r="N3" s="7"/>
      <c r="O3" s="7"/>
      <c r="P3" s="7"/>
      <c r="Q3" s="7"/>
      <c r="R3" s="7"/>
      <c r="S3" s="7"/>
      <c r="T3" s="7"/>
      <c r="U3" s="7"/>
      <c r="V3" s="7"/>
      <c r="W3" s="7"/>
      <c r="X3" s="7"/>
      <c r="Y3" s="7"/>
      <c r="Z3" s="7"/>
      <c r="AA3" s="7"/>
      <c r="AB3" s="7"/>
      <c r="AC3" s="7"/>
      <c r="AD3" s="7"/>
      <c r="AE3" s="7"/>
      <c r="AF3" s="7"/>
      <c r="AG3" s="7"/>
      <c r="AH3" s="7"/>
      <c r="AI3" s="7"/>
      <c r="AJ3" s="7"/>
      <c r="AK3" s="7"/>
      <c r="AL3" s="7"/>
      <c r="AM3" s="7"/>
      <c r="AN3" s="7"/>
      <c r="AO3" s="7"/>
      <c r="AP3" s="7"/>
      <c r="AQ3" s="7"/>
      <c r="AR3" s="7"/>
      <c r="AS3" s="7"/>
      <c r="AT3" s="7"/>
    </row>
    <row r="4" spans="1:46">
      <c r="A4" t="s">
        <v>65</v>
      </c>
      <c r="C4" s="7"/>
      <c r="D4" s="34"/>
      <c r="E4" s="35"/>
      <c r="F4" s="35"/>
      <c r="G4" s="35"/>
      <c r="H4" s="35"/>
      <c r="I4" s="35"/>
      <c r="J4" s="35"/>
      <c r="K4" s="35"/>
      <c r="L4" s="35"/>
      <c r="M4" s="35"/>
      <c r="N4" s="35"/>
      <c r="O4" s="35"/>
      <c r="P4" s="35"/>
      <c r="Q4" s="35"/>
      <c r="R4" s="35"/>
      <c r="S4" s="35"/>
      <c r="T4" s="35"/>
      <c r="U4" s="36"/>
      <c r="V4" s="7"/>
      <c r="W4" s="7"/>
      <c r="X4" s="7"/>
      <c r="Y4" s="7"/>
      <c r="Z4" s="23"/>
      <c r="AA4" s="24"/>
      <c r="AB4" s="24"/>
      <c r="AC4" s="24"/>
      <c r="AD4" s="24"/>
      <c r="AE4" s="24"/>
      <c r="AF4" s="24"/>
      <c r="AG4" s="24"/>
      <c r="AH4" s="24"/>
      <c r="AI4" s="24"/>
      <c r="AJ4" s="24"/>
      <c r="AK4" s="24"/>
      <c r="AL4" s="24"/>
      <c r="AM4" s="24"/>
      <c r="AN4" s="24"/>
      <c r="AO4" s="24"/>
      <c r="AP4" s="24"/>
      <c r="AQ4" s="25"/>
      <c r="AR4" s="7"/>
      <c r="AS4" s="7"/>
      <c r="AT4" s="7"/>
    </row>
    <row r="5" spans="1:46">
      <c r="C5" s="7"/>
      <c r="D5" s="37"/>
      <c r="E5" s="38"/>
      <c r="F5" s="38"/>
      <c r="G5" s="38"/>
      <c r="H5" s="38"/>
      <c r="I5" s="38"/>
      <c r="J5" s="38"/>
      <c r="K5" s="38"/>
      <c r="L5" s="38"/>
      <c r="M5" s="38"/>
      <c r="N5" s="38"/>
      <c r="O5" s="38"/>
      <c r="P5" s="38"/>
      <c r="Q5" s="38"/>
      <c r="R5" s="38"/>
      <c r="S5" s="38"/>
      <c r="T5" s="38"/>
      <c r="U5" s="39"/>
      <c r="V5" s="7"/>
      <c r="W5" s="7"/>
      <c r="X5" s="7"/>
      <c r="Y5" s="7"/>
      <c r="Z5" s="26"/>
      <c r="AA5" s="27"/>
      <c r="AB5" s="27"/>
      <c r="AC5" s="27"/>
      <c r="AD5" s="27"/>
      <c r="AE5" s="27"/>
      <c r="AF5" s="27"/>
      <c r="AG5" s="27"/>
      <c r="AH5" s="27"/>
      <c r="AI5" s="27"/>
      <c r="AJ5" s="27"/>
      <c r="AK5" s="27"/>
      <c r="AL5" s="27"/>
      <c r="AM5" s="27"/>
      <c r="AN5" s="27"/>
      <c r="AO5" s="27"/>
      <c r="AP5" s="27"/>
      <c r="AQ5" s="28"/>
      <c r="AR5" s="7"/>
      <c r="AS5" s="7"/>
      <c r="AT5" s="7"/>
    </row>
    <row r="6" spans="1:46">
      <c r="C6" s="7"/>
      <c r="D6" s="37"/>
      <c r="E6" s="38"/>
      <c r="F6" s="38"/>
      <c r="G6" s="38"/>
      <c r="H6" s="38"/>
      <c r="I6" s="38"/>
      <c r="J6" s="38"/>
      <c r="K6" s="38"/>
      <c r="L6" s="38"/>
      <c r="M6" s="38"/>
      <c r="N6" s="38"/>
      <c r="O6" s="38"/>
      <c r="P6" s="38"/>
      <c r="Q6" s="38"/>
      <c r="R6" s="38"/>
      <c r="S6" s="38"/>
      <c r="T6" s="38"/>
      <c r="U6" s="39"/>
      <c r="V6" s="7"/>
      <c r="W6" s="7"/>
      <c r="X6" s="7"/>
      <c r="Y6" s="7"/>
      <c r="Z6" s="26"/>
      <c r="AA6" s="27"/>
      <c r="AB6" s="27"/>
      <c r="AC6" s="27"/>
      <c r="AD6" s="27"/>
      <c r="AE6" s="27"/>
      <c r="AF6" s="27"/>
      <c r="AG6" s="27"/>
      <c r="AH6" s="27"/>
      <c r="AI6" s="29"/>
      <c r="AJ6" s="27"/>
      <c r="AK6" s="27"/>
      <c r="AL6" s="27"/>
      <c r="AM6" s="27"/>
      <c r="AN6" s="27"/>
      <c r="AO6" s="27"/>
      <c r="AP6" s="27"/>
      <c r="AQ6" s="28"/>
      <c r="AR6" s="7"/>
      <c r="AS6" s="7"/>
      <c r="AT6" s="7"/>
    </row>
    <row r="7" spans="1:46">
      <c r="C7" s="7"/>
      <c r="D7" s="37"/>
      <c r="E7" s="38"/>
      <c r="F7" s="43"/>
      <c r="G7" s="38"/>
      <c r="H7" s="38"/>
      <c r="I7" s="38"/>
      <c r="J7" s="38"/>
      <c r="K7" s="38"/>
      <c r="L7" s="38"/>
      <c r="M7" s="38"/>
      <c r="N7" s="38"/>
      <c r="O7" s="38"/>
      <c r="P7" s="38"/>
      <c r="Q7" s="38"/>
      <c r="R7" s="38"/>
      <c r="S7" s="38"/>
      <c r="T7" s="38"/>
      <c r="U7" s="39"/>
      <c r="V7" s="7"/>
      <c r="W7" s="7"/>
      <c r="X7" s="7"/>
      <c r="Y7" s="7"/>
      <c r="Z7" s="26"/>
      <c r="AA7" s="27"/>
      <c r="AB7" s="27"/>
      <c r="AC7" s="27"/>
      <c r="AD7" s="27"/>
      <c r="AE7" s="27"/>
      <c r="AF7" s="27"/>
      <c r="AG7" s="27"/>
      <c r="AH7" s="27"/>
      <c r="AI7" s="27"/>
      <c r="AJ7" s="27"/>
      <c r="AK7" s="27"/>
      <c r="AL7" s="27"/>
      <c r="AM7" s="27"/>
      <c r="AN7" s="27"/>
      <c r="AO7" s="27"/>
      <c r="AP7" s="27"/>
      <c r="AQ7" s="28"/>
      <c r="AR7" s="7"/>
      <c r="AS7" s="7"/>
      <c r="AT7" s="7"/>
    </row>
    <row r="8" spans="1:46">
      <c r="C8" s="7"/>
      <c r="D8" s="37"/>
      <c r="E8" s="38"/>
      <c r="F8" s="38"/>
      <c r="G8" s="38"/>
      <c r="H8" s="38"/>
      <c r="I8" s="38"/>
      <c r="J8" s="38"/>
      <c r="K8" s="38"/>
      <c r="L8" s="38"/>
      <c r="M8" s="38"/>
      <c r="N8" s="38"/>
      <c r="O8" s="38"/>
      <c r="P8" s="38"/>
      <c r="Q8" s="38"/>
      <c r="R8" s="38"/>
      <c r="S8" s="38"/>
      <c r="T8" s="38"/>
      <c r="U8" s="39"/>
      <c r="V8" s="7"/>
      <c r="W8" s="7"/>
      <c r="X8" s="7"/>
      <c r="Y8" s="7"/>
      <c r="Z8" s="26"/>
      <c r="AA8" s="27"/>
      <c r="AB8" s="27"/>
      <c r="AC8" s="27"/>
      <c r="AD8" s="27"/>
      <c r="AE8" s="27"/>
      <c r="AF8" s="27"/>
      <c r="AG8" s="27"/>
      <c r="AH8" s="27"/>
      <c r="AI8" s="27"/>
      <c r="AJ8" s="27"/>
      <c r="AK8" s="27"/>
      <c r="AL8" s="27"/>
      <c r="AM8" s="27"/>
      <c r="AN8" s="27"/>
      <c r="AO8" s="27"/>
      <c r="AP8" s="27"/>
      <c r="AQ8" s="28"/>
      <c r="AR8" s="7"/>
      <c r="AS8" s="7"/>
      <c r="AT8" s="7"/>
    </row>
    <row r="9" spans="1:46">
      <c r="C9" s="7"/>
      <c r="D9" s="37"/>
      <c r="E9" s="38"/>
      <c r="F9" s="38"/>
      <c r="G9" s="38"/>
      <c r="H9" s="38"/>
      <c r="I9" s="38"/>
      <c r="J9" s="38"/>
      <c r="K9" s="38"/>
      <c r="L9" s="38"/>
      <c r="M9" s="38"/>
      <c r="N9" s="38"/>
      <c r="O9" s="38"/>
      <c r="P9" s="38"/>
      <c r="Q9" s="38"/>
      <c r="R9" s="38"/>
      <c r="S9" s="38"/>
      <c r="T9" s="38"/>
      <c r="U9" s="39"/>
      <c r="V9" s="7"/>
      <c r="W9" s="7"/>
      <c r="X9" s="7"/>
      <c r="Y9" s="7"/>
      <c r="Z9" s="26"/>
      <c r="AA9" s="27"/>
      <c r="AB9" s="27"/>
      <c r="AC9" s="27"/>
      <c r="AD9" s="27"/>
      <c r="AE9" s="27"/>
      <c r="AF9" s="27"/>
      <c r="AG9" s="27"/>
      <c r="AH9" s="27"/>
      <c r="AI9" s="27"/>
      <c r="AJ9" s="27"/>
      <c r="AK9" s="27"/>
      <c r="AL9" s="27"/>
      <c r="AM9" s="27"/>
      <c r="AN9" s="27"/>
      <c r="AO9" s="27"/>
      <c r="AP9" s="27"/>
      <c r="AQ9" s="28"/>
      <c r="AR9" s="7"/>
      <c r="AS9" s="7"/>
      <c r="AT9" s="7"/>
    </row>
    <row r="10" spans="1:46">
      <c r="C10" s="7"/>
      <c r="D10" s="37"/>
      <c r="E10" s="38"/>
      <c r="F10" s="38"/>
      <c r="G10" s="38"/>
      <c r="H10" s="38"/>
      <c r="I10" s="38"/>
      <c r="J10" s="38"/>
      <c r="K10" s="38"/>
      <c r="L10" s="38"/>
      <c r="M10" s="38"/>
      <c r="N10" s="38"/>
      <c r="O10" s="38"/>
      <c r="P10" s="38"/>
      <c r="Q10" s="38"/>
      <c r="R10" s="38"/>
      <c r="S10" s="38"/>
      <c r="T10" s="38"/>
      <c r="U10" s="39"/>
      <c r="V10" s="7" t="s">
        <v>37</v>
      </c>
      <c r="W10" s="7"/>
      <c r="X10" s="7"/>
      <c r="Y10" s="7"/>
      <c r="Z10" s="26"/>
      <c r="AA10" s="27"/>
      <c r="AB10" s="27"/>
      <c r="AC10" s="27"/>
      <c r="AD10" s="27"/>
      <c r="AE10" s="27"/>
      <c r="AF10" s="27"/>
      <c r="AG10" s="27"/>
      <c r="AH10" s="27"/>
      <c r="AI10" s="27"/>
      <c r="AJ10" s="27"/>
      <c r="AK10" s="27"/>
      <c r="AL10" s="27"/>
      <c r="AM10" s="27"/>
      <c r="AN10" s="27"/>
      <c r="AO10" s="27"/>
      <c r="AP10" s="27"/>
      <c r="AQ10" s="28"/>
      <c r="AR10" s="7"/>
      <c r="AS10" s="7"/>
      <c r="AT10" s="7"/>
    </row>
    <row r="11" spans="1:46">
      <c r="C11" s="7"/>
      <c r="D11" s="37"/>
      <c r="E11" s="38"/>
      <c r="F11" s="38"/>
      <c r="G11" s="38"/>
      <c r="H11" s="38"/>
      <c r="I11" s="38"/>
      <c r="J11" s="38"/>
      <c r="K11" s="38"/>
      <c r="L11" s="38"/>
      <c r="M11" s="38"/>
      <c r="N11" s="38"/>
      <c r="O11" s="38"/>
      <c r="P11" s="38"/>
      <c r="Q11" s="38"/>
      <c r="R11" s="38"/>
      <c r="S11" s="38"/>
      <c r="T11" s="38"/>
      <c r="U11" s="39"/>
      <c r="V11" s="7" t="s">
        <v>38</v>
      </c>
      <c r="W11" s="7"/>
      <c r="X11" s="7"/>
      <c r="Y11" s="7"/>
      <c r="Z11" s="26"/>
      <c r="AA11" s="27"/>
      <c r="AB11" s="27"/>
      <c r="AC11" s="27"/>
      <c r="AD11" s="27"/>
      <c r="AE11" s="27"/>
      <c r="AF11" s="27"/>
      <c r="AG11" s="27"/>
      <c r="AH11" s="27"/>
      <c r="AI11" s="27"/>
      <c r="AJ11" s="27"/>
      <c r="AK11" s="27"/>
      <c r="AL11" s="27"/>
      <c r="AM11" s="27"/>
      <c r="AN11" s="27"/>
      <c r="AO11" s="27"/>
      <c r="AP11" s="27"/>
      <c r="AQ11" s="28"/>
      <c r="AR11" s="7"/>
      <c r="AS11" s="7"/>
      <c r="AT11" s="7"/>
    </row>
    <row r="12" spans="1:46">
      <c r="C12" s="7"/>
      <c r="D12" s="37"/>
      <c r="E12" s="38"/>
      <c r="F12" s="38"/>
      <c r="G12" s="38"/>
      <c r="H12" s="38"/>
      <c r="I12" s="38"/>
      <c r="J12" s="38"/>
      <c r="K12" s="38"/>
      <c r="L12" s="38"/>
      <c r="M12" s="38"/>
      <c r="N12" s="38"/>
      <c r="O12" s="38"/>
      <c r="P12" s="38"/>
      <c r="Q12" s="38"/>
      <c r="R12" s="38"/>
      <c r="S12" s="38"/>
      <c r="T12" s="38"/>
      <c r="U12" s="39"/>
      <c r="V12" s="7" t="s">
        <v>39</v>
      </c>
      <c r="W12" s="7"/>
      <c r="X12" s="7"/>
      <c r="Y12" s="7"/>
      <c r="Z12" s="26"/>
      <c r="AA12" s="27"/>
      <c r="AB12" s="27"/>
      <c r="AC12" s="27"/>
      <c r="AD12" s="27"/>
      <c r="AE12" s="27"/>
      <c r="AF12" s="27"/>
      <c r="AG12" s="27"/>
      <c r="AH12" s="27"/>
      <c r="AI12" s="27"/>
      <c r="AJ12" s="27"/>
      <c r="AK12" s="27"/>
      <c r="AL12" s="27"/>
      <c r="AM12" s="27"/>
      <c r="AN12" s="27"/>
      <c r="AO12" s="27"/>
      <c r="AP12" s="27"/>
      <c r="AQ12" s="28"/>
      <c r="AR12" s="7"/>
      <c r="AS12" s="7"/>
      <c r="AT12" s="7"/>
    </row>
    <row r="13" spans="1:46">
      <c r="C13" s="7"/>
      <c r="D13" s="37"/>
      <c r="E13" s="38"/>
      <c r="F13" s="38"/>
      <c r="G13" s="38"/>
      <c r="H13" s="38"/>
      <c r="I13" s="38"/>
      <c r="J13" s="38"/>
      <c r="K13" s="38"/>
      <c r="L13" s="38"/>
      <c r="M13" s="38"/>
      <c r="N13" s="38"/>
      <c r="O13" s="38"/>
      <c r="P13" s="38"/>
      <c r="Q13" s="38"/>
      <c r="R13" s="38"/>
      <c r="S13" s="38"/>
      <c r="T13" s="38"/>
      <c r="U13" s="39"/>
      <c r="V13" s="7"/>
      <c r="W13" s="7"/>
      <c r="X13" s="7"/>
      <c r="Y13" s="7"/>
      <c r="Z13" s="26"/>
      <c r="AA13" s="27"/>
      <c r="AB13" s="27"/>
      <c r="AC13" s="27"/>
      <c r="AD13" s="27"/>
      <c r="AE13" s="27"/>
      <c r="AF13" s="27"/>
      <c r="AG13" s="27"/>
      <c r="AH13" s="27"/>
      <c r="AI13" s="27"/>
      <c r="AJ13" s="27"/>
      <c r="AK13" s="27"/>
      <c r="AL13" s="27"/>
      <c r="AM13" s="27"/>
      <c r="AN13" s="27"/>
      <c r="AO13" s="27"/>
      <c r="AP13" s="27"/>
      <c r="AQ13" s="28"/>
      <c r="AR13" s="7"/>
      <c r="AS13" s="7"/>
      <c r="AT13" s="7"/>
    </row>
    <row r="14" spans="1:46">
      <c r="C14" s="7"/>
      <c r="D14" s="37"/>
      <c r="E14" s="38"/>
      <c r="F14" s="38"/>
      <c r="G14" s="38"/>
      <c r="H14" s="38"/>
      <c r="I14" s="38"/>
      <c r="J14" s="38"/>
      <c r="K14" s="38"/>
      <c r="L14" s="38"/>
      <c r="M14" s="38"/>
      <c r="N14" s="38"/>
      <c r="O14" s="38"/>
      <c r="P14" s="38"/>
      <c r="Q14" s="38"/>
      <c r="R14" s="38"/>
      <c r="S14" s="38"/>
      <c r="T14" s="38"/>
      <c r="U14" s="39"/>
      <c r="V14" s="30"/>
      <c r="W14" s="7"/>
      <c r="X14" s="7"/>
      <c r="Y14" s="7"/>
      <c r="Z14" s="26"/>
      <c r="AA14" s="27"/>
      <c r="AB14" s="27"/>
      <c r="AC14" s="27"/>
      <c r="AD14" s="27"/>
      <c r="AE14" s="27"/>
      <c r="AF14" s="27"/>
      <c r="AG14" s="27"/>
      <c r="AH14" s="27"/>
      <c r="AI14" s="27"/>
      <c r="AJ14" s="27"/>
      <c r="AK14" s="27"/>
      <c r="AL14" s="27"/>
      <c r="AM14" s="27"/>
      <c r="AN14" s="27"/>
      <c r="AO14" s="27"/>
      <c r="AP14" s="27"/>
      <c r="AQ14" s="28"/>
      <c r="AR14" s="7"/>
      <c r="AS14" s="7"/>
      <c r="AT14" s="7"/>
    </row>
    <row r="15" spans="1:46">
      <c r="C15" s="7"/>
      <c r="D15" s="37"/>
      <c r="E15" s="38"/>
      <c r="F15" s="38"/>
      <c r="G15" s="38"/>
      <c r="H15" s="38"/>
      <c r="I15" s="38"/>
      <c r="J15" s="38"/>
      <c r="K15" s="38"/>
      <c r="L15" s="38"/>
      <c r="M15" s="38"/>
      <c r="N15" s="38"/>
      <c r="O15" s="38"/>
      <c r="P15" s="38"/>
      <c r="Q15" s="38"/>
      <c r="R15" s="38"/>
      <c r="S15" s="38"/>
      <c r="T15" s="38"/>
      <c r="U15" s="39"/>
      <c r="V15" s="7"/>
      <c r="W15" s="7"/>
      <c r="X15" s="7"/>
      <c r="Y15" s="7"/>
      <c r="Z15" s="26"/>
      <c r="AA15" s="27"/>
      <c r="AB15" s="27"/>
      <c r="AC15" s="27"/>
      <c r="AD15" s="27"/>
      <c r="AE15" s="27"/>
      <c r="AF15" s="27"/>
      <c r="AG15" s="27"/>
      <c r="AH15" s="27"/>
      <c r="AI15" s="27"/>
      <c r="AJ15" s="27"/>
      <c r="AK15" s="27"/>
      <c r="AL15" s="27"/>
      <c r="AM15" s="27"/>
      <c r="AN15" s="27"/>
      <c r="AO15" s="27"/>
      <c r="AP15" s="27"/>
      <c r="AQ15" s="28"/>
      <c r="AR15" s="7"/>
      <c r="AS15" s="7"/>
      <c r="AT15" s="7"/>
    </row>
    <row r="16" spans="1:46">
      <c r="C16" s="7"/>
      <c r="D16" s="37"/>
      <c r="E16" s="38"/>
      <c r="F16" s="38"/>
      <c r="G16" s="38"/>
      <c r="H16" s="38"/>
      <c r="I16" s="38"/>
      <c r="J16" s="38"/>
      <c r="K16" s="38"/>
      <c r="L16" s="38"/>
      <c r="M16" s="38"/>
      <c r="N16" s="38"/>
      <c r="O16" s="38"/>
      <c r="P16" s="38"/>
      <c r="Q16" s="38"/>
      <c r="R16" s="38"/>
      <c r="S16" s="38"/>
      <c r="T16" s="38"/>
      <c r="U16" s="39"/>
      <c r="V16" s="7" t="s">
        <v>53</v>
      </c>
      <c r="W16" s="7"/>
      <c r="X16" s="7"/>
      <c r="Y16" s="7"/>
      <c r="Z16" s="26"/>
      <c r="AA16" s="27"/>
      <c r="AB16" s="27"/>
      <c r="AC16" s="27"/>
      <c r="AD16" s="27"/>
      <c r="AE16" s="27"/>
      <c r="AF16" s="27"/>
      <c r="AG16" s="27"/>
      <c r="AH16" s="27"/>
      <c r="AI16" s="27"/>
      <c r="AJ16" s="27"/>
      <c r="AK16" s="27"/>
      <c r="AL16" s="27"/>
      <c r="AM16" s="27"/>
      <c r="AN16" s="27"/>
      <c r="AO16" s="27"/>
      <c r="AP16" s="27"/>
      <c r="AQ16" s="28"/>
      <c r="AR16" s="7"/>
      <c r="AS16" s="7"/>
      <c r="AT16" s="7"/>
    </row>
    <row r="17" spans="1:46">
      <c r="C17" s="7"/>
      <c r="D17" s="37"/>
      <c r="E17" s="38"/>
      <c r="F17" s="38"/>
      <c r="G17" s="38"/>
      <c r="H17" s="38"/>
      <c r="I17" s="38"/>
      <c r="J17" s="38"/>
      <c r="K17" s="38"/>
      <c r="L17" s="38"/>
      <c r="M17" s="38"/>
      <c r="N17" s="38"/>
      <c r="O17" s="38"/>
      <c r="P17" s="38"/>
      <c r="Q17" s="38"/>
      <c r="R17" s="38"/>
      <c r="S17" s="38"/>
      <c r="T17" s="38"/>
      <c r="U17" s="39"/>
      <c r="V17" s="7" t="s">
        <v>54</v>
      </c>
      <c r="W17" s="7"/>
      <c r="X17" s="7"/>
      <c r="Y17" s="7"/>
      <c r="Z17" s="26"/>
      <c r="AA17" s="27"/>
      <c r="AB17" s="27"/>
      <c r="AC17" s="27"/>
      <c r="AD17" s="27"/>
      <c r="AE17" s="27"/>
      <c r="AF17" s="27"/>
      <c r="AG17" s="27"/>
      <c r="AH17" s="27"/>
      <c r="AI17" s="27"/>
      <c r="AJ17" s="27"/>
      <c r="AK17" s="27"/>
      <c r="AL17" s="27"/>
      <c r="AM17" s="27"/>
      <c r="AN17" s="27"/>
      <c r="AO17" s="27"/>
      <c r="AP17" s="27"/>
      <c r="AQ17" s="28"/>
      <c r="AR17" s="7"/>
      <c r="AS17" s="7"/>
      <c r="AT17" s="7"/>
    </row>
    <row r="18" spans="1:46">
      <c r="C18" s="7"/>
      <c r="D18" s="37"/>
      <c r="E18" s="38"/>
      <c r="F18" s="38"/>
      <c r="G18" s="38"/>
      <c r="H18" s="38"/>
      <c r="I18" s="38"/>
      <c r="J18" s="38"/>
      <c r="K18" s="38"/>
      <c r="L18" s="38"/>
      <c r="M18" s="38"/>
      <c r="N18" s="38"/>
      <c r="O18" s="38"/>
      <c r="P18" s="38"/>
      <c r="Q18" s="38"/>
      <c r="R18" s="38"/>
      <c r="S18" s="38"/>
      <c r="T18" s="38"/>
      <c r="U18" s="39"/>
      <c r="V18" s="7" t="s">
        <v>55</v>
      </c>
      <c r="W18" s="7"/>
      <c r="X18" s="7"/>
      <c r="Y18" s="7"/>
      <c r="Z18" s="26"/>
      <c r="AA18" s="27"/>
      <c r="AB18" s="27"/>
      <c r="AC18" s="27"/>
      <c r="AD18" s="27"/>
      <c r="AE18" s="27"/>
      <c r="AF18" s="27"/>
      <c r="AG18" s="27"/>
      <c r="AH18" s="27"/>
      <c r="AI18" s="27"/>
      <c r="AJ18" s="27"/>
      <c r="AK18" s="27"/>
      <c r="AL18" s="27"/>
      <c r="AM18" s="27"/>
      <c r="AN18" s="27"/>
      <c r="AO18" s="27"/>
      <c r="AP18" s="27"/>
      <c r="AQ18" s="28"/>
      <c r="AR18" s="7"/>
      <c r="AS18" s="7"/>
      <c r="AT18" s="7"/>
    </row>
    <row r="19" spans="1:46">
      <c r="C19" s="7"/>
      <c r="D19" s="37"/>
      <c r="E19" s="38"/>
      <c r="F19" s="38"/>
      <c r="G19" s="38"/>
      <c r="H19" s="38"/>
      <c r="I19" s="38"/>
      <c r="J19" s="38"/>
      <c r="K19" s="38"/>
      <c r="L19" s="38"/>
      <c r="M19" s="38"/>
      <c r="N19" s="38"/>
      <c r="O19" s="38"/>
      <c r="P19" s="38"/>
      <c r="Q19" s="38"/>
      <c r="R19" s="38"/>
      <c r="S19" s="38"/>
      <c r="T19" s="38"/>
      <c r="U19" s="39"/>
      <c r="V19" s="7"/>
      <c r="W19" s="7"/>
      <c r="X19" s="7"/>
      <c r="Y19" s="7"/>
      <c r="Z19" s="26"/>
      <c r="AA19" s="27"/>
      <c r="AB19" s="27"/>
      <c r="AC19" s="27"/>
      <c r="AD19" s="27"/>
      <c r="AE19" s="27"/>
      <c r="AF19" s="27"/>
      <c r="AG19" s="27"/>
      <c r="AH19" s="27"/>
      <c r="AI19" s="27"/>
      <c r="AJ19" s="27"/>
      <c r="AK19" s="27"/>
      <c r="AL19" s="27"/>
      <c r="AM19" s="27"/>
      <c r="AN19" s="27"/>
      <c r="AO19" s="27"/>
      <c r="AP19" s="27"/>
      <c r="AQ19" s="28"/>
      <c r="AR19" s="7"/>
      <c r="AS19" s="7"/>
      <c r="AT19" s="7"/>
    </row>
    <row r="20" spans="1:46">
      <c r="C20" s="7"/>
      <c r="D20" s="37"/>
      <c r="E20" s="38"/>
      <c r="F20" s="38"/>
      <c r="G20" s="38"/>
      <c r="H20" s="38"/>
      <c r="I20" s="38"/>
      <c r="J20" s="38"/>
      <c r="K20" s="38"/>
      <c r="L20" s="38"/>
      <c r="M20" s="38"/>
      <c r="N20" s="38"/>
      <c r="O20" s="38"/>
      <c r="P20" s="38"/>
      <c r="Q20" s="38"/>
      <c r="R20" s="38"/>
      <c r="S20" s="38"/>
      <c r="T20" s="38"/>
      <c r="U20" s="39"/>
      <c r="V20" s="7"/>
      <c r="W20" s="7"/>
      <c r="X20" s="7"/>
      <c r="Y20" s="7"/>
      <c r="Z20" s="26"/>
      <c r="AA20" s="27"/>
      <c r="AB20" s="27"/>
      <c r="AC20" s="27"/>
      <c r="AD20" s="27"/>
      <c r="AE20" s="27"/>
      <c r="AF20" s="27"/>
      <c r="AG20" s="27"/>
      <c r="AH20" s="27"/>
      <c r="AI20" s="27"/>
      <c r="AJ20" s="27"/>
      <c r="AK20" s="27"/>
      <c r="AL20" s="27"/>
      <c r="AM20" s="27"/>
      <c r="AN20" s="27"/>
      <c r="AO20" s="27"/>
      <c r="AP20" s="27"/>
      <c r="AQ20" s="28"/>
      <c r="AR20" s="7"/>
      <c r="AS20" s="7"/>
      <c r="AT20" s="7"/>
    </row>
    <row r="21" spans="1:46" ht="15.75" thickBot="1">
      <c r="C21" s="7"/>
      <c r="D21" s="40"/>
      <c r="E21" s="41"/>
      <c r="F21" s="41"/>
      <c r="G21" s="41"/>
      <c r="H21" s="41"/>
      <c r="I21" s="41"/>
      <c r="J21" s="41"/>
      <c r="K21" s="41"/>
      <c r="L21" s="41"/>
      <c r="M21" s="41"/>
      <c r="N21" s="41"/>
      <c r="O21" s="41"/>
      <c r="P21" s="41"/>
      <c r="Q21" s="41"/>
      <c r="R21" s="41"/>
      <c r="S21" s="41"/>
      <c r="T21" s="41"/>
      <c r="U21" s="42"/>
      <c r="V21" s="7"/>
      <c r="W21" s="7"/>
      <c r="X21" s="7"/>
      <c r="Y21" s="7"/>
      <c r="Z21" s="31"/>
      <c r="AA21" s="32"/>
      <c r="AB21" s="32"/>
      <c r="AC21" s="32"/>
      <c r="AD21" s="32"/>
      <c r="AE21" s="32"/>
      <c r="AF21" s="32"/>
      <c r="AG21" s="32"/>
      <c r="AH21" s="32"/>
      <c r="AI21" s="32"/>
      <c r="AJ21" s="32"/>
      <c r="AK21" s="32"/>
      <c r="AL21" s="32"/>
      <c r="AM21" s="32"/>
      <c r="AN21" s="32"/>
      <c r="AO21" s="32"/>
      <c r="AP21" s="32"/>
      <c r="AQ21" s="33"/>
      <c r="AR21" s="7"/>
      <c r="AS21" s="7"/>
      <c r="AT21" s="7"/>
    </row>
    <row r="22" spans="1:46">
      <c r="C22" s="7"/>
      <c r="D22" s="27"/>
      <c r="E22" s="27"/>
      <c r="F22" s="27"/>
      <c r="G22" s="27"/>
      <c r="H22" s="27"/>
      <c r="I22" s="27"/>
      <c r="J22" s="27"/>
      <c r="K22" s="27"/>
      <c r="L22" s="27"/>
      <c r="M22" s="27"/>
      <c r="N22" s="27"/>
      <c r="O22" s="27"/>
      <c r="P22" s="27"/>
      <c r="Q22" s="27"/>
      <c r="R22" s="27"/>
      <c r="S22" s="27"/>
      <c r="T22" s="27"/>
      <c r="U22" s="27"/>
      <c r="V22" s="7"/>
      <c r="W22" s="7"/>
      <c r="X22" s="7"/>
      <c r="Y22" s="7"/>
      <c r="Z22" s="27"/>
      <c r="AA22" s="27"/>
      <c r="AB22" s="27"/>
      <c r="AC22" s="27"/>
      <c r="AD22" s="27"/>
      <c r="AE22" s="27"/>
      <c r="AF22" s="27"/>
      <c r="AG22" s="27"/>
      <c r="AH22" s="27"/>
      <c r="AI22" s="27"/>
      <c r="AJ22" s="27"/>
      <c r="AK22" s="27"/>
      <c r="AL22" s="27"/>
      <c r="AM22" s="27"/>
      <c r="AN22" s="27"/>
      <c r="AO22" s="27"/>
      <c r="AP22" s="27"/>
      <c r="AQ22" s="27"/>
      <c r="AR22" s="7"/>
      <c r="AS22" s="7"/>
      <c r="AT22" s="7"/>
    </row>
    <row r="23" spans="1:46">
      <c r="Z23" s="10"/>
      <c r="AA23" s="10"/>
      <c r="AB23" s="10"/>
      <c r="AC23" s="10"/>
      <c r="AD23" s="10"/>
      <c r="AE23" s="10"/>
      <c r="AF23" s="10"/>
      <c r="AG23" s="10"/>
      <c r="AH23" s="10"/>
      <c r="AI23" s="10"/>
      <c r="AJ23" s="10"/>
      <c r="AK23" s="10"/>
      <c r="AL23" s="10"/>
      <c r="AM23" s="10"/>
      <c r="AN23" s="10"/>
      <c r="AO23" s="10"/>
      <c r="AP23" s="10"/>
      <c r="AQ23" s="10"/>
    </row>
    <row r="24" spans="1:46" ht="15.75" thickBot="1">
      <c r="A24" t="s">
        <v>48</v>
      </c>
      <c r="C24" s="44"/>
      <c r="D24" s="44"/>
      <c r="E24" s="44"/>
      <c r="F24" s="44"/>
      <c r="G24" s="44"/>
      <c r="H24" s="44"/>
      <c r="I24" s="44"/>
      <c r="J24" s="44"/>
      <c r="K24" s="44"/>
      <c r="L24" s="44"/>
      <c r="M24" s="44"/>
      <c r="N24" s="44"/>
      <c r="O24" s="44"/>
      <c r="P24" s="44"/>
      <c r="Q24" s="44"/>
      <c r="R24" s="44"/>
      <c r="S24" s="44"/>
      <c r="T24" s="44"/>
      <c r="U24" s="44"/>
      <c r="V24" s="44"/>
      <c r="W24" s="44"/>
      <c r="X24" s="44"/>
      <c r="Y24" s="44"/>
      <c r="Z24" s="44"/>
      <c r="AA24" s="44"/>
      <c r="AB24" s="44"/>
      <c r="AC24" s="44"/>
      <c r="AD24" s="44"/>
      <c r="AE24" s="44"/>
      <c r="AF24" s="44"/>
      <c r="AG24" s="44"/>
      <c r="AH24" s="44"/>
      <c r="AI24" s="44"/>
      <c r="AJ24" s="44"/>
      <c r="AK24" s="44"/>
      <c r="AL24" s="44"/>
      <c r="AM24" s="44"/>
      <c r="AN24" s="44"/>
      <c r="AO24" s="44"/>
      <c r="AP24" s="44"/>
      <c r="AQ24" s="44"/>
      <c r="AR24" s="44"/>
      <c r="AS24" s="44"/>
      <c r="AT24" s="44"/>
    </row>
    <row r="25" spans="1:46">
      <c r="A25" t="s">
        <v>159</v>
      </c>
      <c r="C25" s="44"/>
      <c r="D25" s="11"/>
      <c r="E25" s="12"/>
      <c r="F25" s="12"/>
      <c r="G25" s="12"/>
      <c r="H25" s="12"/>
      <c r="I25" s="12"/>
      <c r="J25" s="12"/>
      <c r="K25" s="12"/>
      <c r="L25" s="12"/>
      <c r="M25" s="12"/>
      <c r="N25" s="12"/>
      <c r="O25" s="12"/>
      <c r="P25" s="12"/>
      <c r="Q25" s="12"/>
      <c r="R25" s="12"/>
      <c r="S25" s="12"/>
      <c r="T25" s="12"/>
      <c r="U25" s="13"/>
      <c r="V25" s="44"/>
      <c r="W25" s="44"/>
      <c r="X25" s="44"/>
      <c r="Y25" s="44"/>
      <c r="Z25" s="11"/>
      <c r="AA25" s="12"/>
      <c r="AB25" s="12"/>
      <c r="AC25" s="12"/>
      <c r="AD25" s="12"/>
      <c r="AE25" s="12"/>
      <c r="AF25" s="12"/>
      <c r="AG25" s="12"/>
      <c r="AH25" s="12"/>
      <c r="AI25" s="12"/>
      <c r="AJ25" s="12"/>
      <c r="AK25" s="12"/>
      <c r="AL25" s="12"/>
      <c r="AM25" s="12"/>
      <c r="AN25" s="12"/>
      <c r="AO25" s="12"/>
      <c r="AP25" s="12"/>
      <c r="AQ25" s="13"/>
      <c r="AR25" s="44"/>
      <c r="AS25" s="44"/>
      <c r="AT25" s="44"/>
    </row>
    <row r="26" spans="1:46">
      <c r="C26" s="44"/>
      <c r="D26" s="14"/>
      <c r="E26" s="15"/>
      <c r="F26" s="15"/>
      <c r="G26" s="15"/>
      <c r="H26" s="15"/>
      <c r="I26" s="15"/>
      <c r="J26" s="15"/>
      <c r="K26" s="15"/>
      <c r="L26" s="15"/>
      <c r="M26" s="15"/>
      <c r="N26" s="15"/>
      <c r="O26" s="15"/>
      <c r="P26" s="15"/>
      <c r="Q26" s="15"/>
      <c r="R26" s="15"/>
      <c r="S26" s="15"/>
      <c r="T26" s="15"/>
      <c r="U26" s="16"/>
      <c r="V26" s="44"/>
      <c r="W26" s="44"/>
      <c r="X26" s="44"/>
      <c r="Y26" s="44"/>
      <c r="Z26" s="14"/>
      <c r="AA26" s="15"/>
      <c r="AB26" s="15"/>
      <c r="AC26" s="15"/>
      <c r="AD26" s="15"/>
      <c r="AE26" s="15"/>
      <c r="AF26" s="15"/>
      <c r="AG26" s="15"/>
      <c r="AH26" s="15"/>
      <c r="AI26" s="15"/>
      <c r="AJ26" s="15"/>
      <c r="AK26" s="15"/>
      <c r="AL26" s="15"/>
      <c r="AM26" s="15"/>
      <c r="AN26" s="15"/>
      <c r="AO26" s="15"/>
      <c r="AP26" s="15"/>
      <c r="AQ26" s="16"/>
      <c r="AR26" s="44"/>
      <c r="AS26" s="44"/>
      <c r="AT26" s="44"/>
    </row>
    <row r="27" spans="1:46">
      <c r="C27" s="44"/>
      <c r="D27" s="14"/>
      <c r="E27" s="15"/>
      <c r="F27" s="15"/>
      <c r="G27" s="15"/>
      <c r="H27" s="15"/>
      <c r="I27" s="15"/>
      <c r="J27" s="15"/>
      <c r="K27" s="15"/>
      <c r="L27" s="15"/>
      <c r="M27" s="15"/>
      <c r="N27" s="15"/>
      <c r="O27" s="15"/>
      <c r="P27" s="15"/>
      <c r="Q27" s="15"/>
      <c r="R27" s="15"/>
      <c r="S27" s="15"/>
      <c r="T27" s="15"/>
      <c r="U27" s="16"/>
      <c r="V27" s="44"/>
      <c r="W27" s="44"/>
      <c r="X27" s="44"/>
      <c r="Y27" s="44"/>
      <c r="Z27" s="14"/>
      <c r="AA27" s="15"/>
      <c r="AB27" s="15"/>
      <c r="AC27" s="15"/>
      <c r="AD27" s="15"/>
      <c r="AE27" s="15"/>
      <c r="AF27" s="15"/>
      <c r="AG27" s="15"/>
      <c r="AH27" s="15"/>
      <c r="AI27" s="15"/>
      <c r="AJ27" s="15"/>
      <c r="AK27" s="15"/>
      <c r="AL27" s="15"/>
      <c r="AM27" s="15"/>
      <c r="AN27" s="15"/>
      <c r="AO27" s="15"/>
      <c r="AP27" s="15"/>
      <c r="AQ27" s="16"/>
      <c r="AR27" s="44"/>
      <c r="AS27" s="44"/>
      <c r="AT27" s="44"/>
    </row>
    <row r="28" spans="1:46">
      <c r="C28" s="44"/>
      <c r="D28" s="14"/>
      <c r="E28" s="15"/>
      <c r="F28" s="15"/>
      <c r="G28" s="15"/>
      <c r="H28" s="15"/>
      <c r="I28" s="15"/>
      <c r="J28" s="15"/>
      <c r="K28" s="15"/>
      <c r="L28" s="15"/>
      <c r="M28" s="15"/>
      <c r="N28" s="15"/>
      <c r="O28" s="15"/>
      <c r="P28" s="15"/>
      <c r="Q28" s="15"/>
      <c r="R28" s="15"/>
      <c r="S28" s="15"/>
      <c r="T28" s="15"/>
      <c r="U28" s="16"/>
      <c r="V28" s="44"/>
      <c r="W28" s="44"/>
      <c r="X28" s="44"/>
      <c r="Y28" s="44"/>
      <c r="Z28" s="14"/>
      <c r="AA28" s="15"/>
      <c r="AB28" s="15"/>
      <c r="AC28" s="15"/>
      <c r="AD28" s="15"/>
      <c r="AE28" s="15"/>
      <c r="AF28" s="15"/>
      <c r="AG28" s="15"/>
      <c r="AH28" s="15"/>
      <c r="AI28" s="15"/>
      <c r="AJ28" s="15"/>
      <c r="AK28" s="15"/>
      <c r="AL28" s="15"/>
      <c r="AM28" s="15"/>
      <c r="AN28" s="15"/>
      <c r="AO28" s="15"/>
      <c r="AP28" s="15"/>
      <c r="AQ28" s="16"/>
      <c r="AR28" s="44"/>
      <c r="AS28" s="44"/>
      <c r="AT28" s="44"/>
    </row>
    <row r="29" spans="1:46">
      <c r="C29" s="44"/>
      <c r="D29" s="14"/>
      <c r="E29" s="15"/>
      <c r="F29" s="15"/>
      <c r="G29" s="15"/>
      <c r="H29" s="15"/>
      <c r="I29" s="15"/>
      <c r="J29" s="15"/>
      <c r="K29" s="15"/>
      <c r="L29" s="15"/>
      <c r="M29" s="15"/>
      <c r="N29" s="15"/>
      <c r="O29" s="15"/>
      <c r="P29" s="15"/>
      <c r="Q29" s="15"/>
      <c r="R29" s="15"/>
      <c r="S29" s="15"/>
      <c r="T29" s="15"/>
      <c r="U29" s="16"/>
      <c r="V29" s="44" t="s">
        <v>42</v>
      </c>
      <c r="W29" s="44"/>
      <c r="X29" s="44"/>
      <c r="Y29" s="44"/>
      <c r="Z29" s="14"/>
      <c r="AA29" s="15"/>
      <c r="AB29" s="15"/>
      <c r="AC29" s="15"/>
      <c r="AD29" s="15"/>
      <c r="AE29" s="15"/>
      <c r="AF29" s="15"/>
      <c r="AG29" s="15"/>
      <c r="AH29" s="15"/>
      <c r="AI29" s="15"/>
      <c r="AJ29" s="15"/>
      <c r="AK29" s="15"/>
      <c r="AL29" s="15"/>
      <c r="AM29" s="15"/>
      <c r="AN29" s="72"/>
      <c r="AO29" s="72"/>
      <c r="AP29" s="15"/>
      <c r="AQ29" s="16"/>
      <c r="AR29" s="44" t="s">
        <v>56</v>
      </c>
      <c r="AS29" s="44"/>
      <c r="AT29" s="44"/>
    </row>
    <row r="30" spans="1:46">
      <c r="C30" s="44"/>
      <c r="D30" s="14"/>
      <c r="E30" s="15"/>
      <c r="F30" s="15"/>
      <c r="G30" s="15"/>
      <c r="H30" s="15"/>
      <c r="I30" s="15"/>
      <c r="J30" s="15"/>
      <c r="K30" s="15"/>
      <c r="L30" s="15"/>
      <c r="M30" s="15"/>
      <c r="N30" s="15"/>
      <c r="O30" s="15"/>
      <c r="P30" s="15"/>
      <c r="Q30" s="15"/>
      <c r="R30" s="15"/>
      <c r="S30" s="15"/>
      <c r="T30" s="15"/>
      <c r="U30" s="16"/>
      <c r="V30" s="44" t="s">
        <v>43</v>
      </c>
      <c r="W30" s="44"/>
      <c r="X30" s="44"/>
      <c r="Y30" s="44"/>
      <c r="Z30" s="14"/>
      <c r="AA30" s="15"/>
      <c r="AB30" s="15"/>
      <c r="AC30" s="15"/>
      <c r="AD30" s="15"/>
      <c r="AE30" s="15"/>
      <c r="AF30" s="15"/>
      <c r="AG30" s="15"/>
      <c r="AH30" s="15"/>
      <c r="AI30" s="15"/>
      <c r="AJ30" s="15"/>
      <c r="AK30" s="15"/>
      <c r="AL30" s="15"/>
      <c r="AM30" s="15"/>
      <c r="AN30" s="72"/>
      <c r="AO30" s="15"/>
      <c r="AP30" s="15"/>
      <c r="AQ30" s="16"/>
      <c r="AR30" s="44" t="s">
        <v>57</v>
      </c>
      <c r="AS30" s="44"/>
      <c r="AT30" s="44"/>
    </row>
    <row r="31" spans="1:46">
      <c r="C31" s="44"/>
      <c r="D31" s="14"/>
      <c r="E31" s="15"/>
      <c r="F31" s="15"/>
      <c r="G31" s="15"/>
      <c r="H31" s="15"/>
      <c r="I31" s="15"/>
      <c r="J31" s="15"/>
      <c r="K31" s="15"/>
      <c r="L31" s="15"/>
      <c r="M31" s="15"/>
      <c r="N31" s="15"/>
      <c r="O31" s="15"/>
      <c r="P31" s="15"/>
      <c r="Q31" s="15"/>
      <c r="R31" s="15"/>
      <c r="S31" s="15"/>
      <c r="T31" s="15"/>
      <c r="U31" s="16"/>
      <c r="V31" s="44" t="s">
        <v>44</v>
      </c>
      <c r="W31" s="44"/>
      <c r="X31" s="44"/>
      <c r="Y31" s="44"/>
      <c r="Z31" s="14"/>
      <c r="AA31" s="15"/>
      <c r="AB31" s="15"/>
      <c r="AC31" s="15"/>
      <c r="AD31" s="15"/>
      <c r="AE31" s="15"/>
      <c r="AF31" s="72"/>
      <c r="AG31" s="72"/>
      <c r="AH31" s="15"/>
      <c r="AI31" s="15"/>
      <c r="AJ31" s="15"/>
      <c r="AK31" s="15"/>
      <c r="AL31" s="15"/>
      <c r="AM31" s="72"/>
      <c r="AN31" s="72"/>
      <c r="AO31" s="15"/>
      <c r="AP31" s="15"/>
      <c r="AQ31" s="16"/>
      <c r="AR31" s="44" t="s">
        <v>34</v>
      </c>
      <c r="AS31" s="45"/>
      <c r="AT31" s="44"/>
    </row>
    <row r="32" spans="1:46">
      <c r="C32" s="44"/>
      <c r="D32" s="14"/>
      <c r="E32" s="15"/>
      <c r="F32" s="15"/>
      <c r="G32" s="15"/>
      <c r="H32" s="15"/>
      <c r="I32" s="15"/>
      <c r="J32" s="15"/>
      <c r="K32" s="15"/>
      <c r="L32" s="15"/>
      <c r="M32" s="15"/>
      <c r="N32" s="15"/>
      <c r="O32" s="15"/>
      <c r="P32" s="15"/>
      <c r="Q32" s="15"/>
      <c r="R32" s="15"/>
      <c r="S32" s="15"/>
      <c r="T32" s="15"/>
      <c r="U32" s="16"/>
      <c r="V32" s="44" t="s">
        <v>45</v>
      </c>
      <c r="W32" s="44"/>
      <c r="X32" s="44"/>
      <c r="Y32" s="44"/>
      <c r="Z32" s="14"/>
      <c r="AA32" s="15"/>
      <c r="AB32" s="15"/>
      <c r="AC32" s="15"/>
      <c r="AD32" s="15"/>
      <c r="AE32" s="15"/>
      <c r="AF32" s="15"/>
      <c r="AG32" s="15"/>
      <c r="AH32" s="72"/>
      <c r="AI32" s="15"/>
      <c r="AJ32" s="15"/>
      <c r="AK32" s="15"/>
      <c r="AL32" s="15"/>
      <c r="AM32" s="72"/>
      <c r="AN32" s="15"/>
      <c r="AO32" s="72"/>
      <c r="AP32" s="15"/>
      <c r="AQ32" s="16"/>
      <c r="AR32" s="44" t="s">
        <v>35</v>
      </c>
      <c r="AS32" s="44"/>
      <c r="AT32" s="44"/>
    </row>
    <row r="33" spans="1:46" ht="18">
      <c r="C33" s="44"/>
      <c r="D33" s="14"/>
      <c r="E33" s="15"/>
      <c r="F33" s="15"/>
      <c r="G33" s="15"/>
      <c r="H33" s="15"/>
      <c r="I33" s="15"/>
      <c r="J33" s="15"/>
      <c r="K33" s="15"/>
      <c r="L33" s="15"/>
      <c r="M33" s="15"/>
      <c r="N33" s="15"/>
      <c r="O33" s="15"/>
      <c r="P33" s="15"/>
      <c r="Q33" s="15"/>
      <c r="R33" s="15"/>
      <c r="S33" s="15"/>
      <c r="T33" s="15"/>
      <c r="U33" s="16"/>
      <c r="V33" s="44"/>
      <c r="W33" s="44"/>
      <c r="X33" s="44"/>
      <c r="Y33" s="44"/>
      <c r="Z33" s="14"/>
      <c r="AA33" s="15"/>
      <c r="AB33" s="15"/>
      <c r="AC33" s="15"/>
      <c r="AD33" s="15"/>
      <c r="AE33" s="15"/>
      <c r="AF33" s="15"/>
      <c r="AG33" s="15"/>
      <c r="AH33" s="15"/>
      <c r="AI33" s="15"/>
      <c r="AJ33" s="15"/>
      <c r="AK33" s="15"/>
      <c r="AL33" s="15"/>
      <c r="AM33" s="72"/>
      <c r="AN33" s="15"/>
      <c r="AO33" s="15"/>
      <c r="AP33" s="15"/>
      <c r="AQ33" s="16"/>
      <c r="AR33" s="44" t="s">
        <v>36</v>
      </c>
      <c r="AS33" s="46"/>
      <c r="AT33" s="44"/>
    </row>
    <row r="34" spans="1:46">
      <c r="C34" s="44"/>
      <c r="D34" s="14"/>
      <c r="E34" s="15"/>
      <c r="F34" s="15"/>
      <c r="G34" s="15"/>
      <c r="H34" s="15"/>
      <c r="I34" s="15"/>
      <c r="J34" s="15"/>
      <c r="K34" s="15"/>
      <c r="L34" s="15"/>
      <c r="M34" s="15"/>
      <c r="N34" s="15"/>
      <c r="O34" s="15"/>
      <c r="P34" s="15"/>
      <c r="Q34" s="15"/>
      <c r="R34" s="15"/>
      <c r="S34" s="15"/>
      <c r="T34" s="15"/>
      <c r="U34" s="16"/>
      <c r="V34" s="44"/>
      <c r="W34" s="44"/>
      <c r="X34" s="44"/>
      <c r="Y34" s="44"/>
      <c r="Z34" s="14"/>
      <c r="AA34" s="15"/>
      <c r="AB34" s="15"/>
      <c r="AC34" s="15"/>
      <c r="AD34" s="15"/>
      <c r="AE34" s="15"/>
      <c r="AF34" s="15"/>
      <c r="AG34" s="15"/>
      <c r="AH34" s="15"/>
      <c r="AI34" s="15"/>
      <c r="AJ34" s="15"/>
      <c r="AK34" s="15"/>
      <c r="AL34" s="15"/>
      <c r="AM34" s="15"/>
      <c r="AN34" s="15"/>
      <c r="AO34" s="15"/>
      <c r="AP34" s="15"/>
      <c r="AQ34" s="16"/>
      <c r="AR34" s="44"/>
      <c r="AS34" s="44"/>
      <c r="AT34" s="44"/>
    </row>
    <row r="35" spans="1:46">
      <c r="C35" s="44"/>
      <c r="D35" s="14"/>
      <c r="E35" s="15"/>
      <c r="F35" s="15"/>
      <c r="G35" s="15"/>
      <c r="H35" s="15"/>
      <c r="I35" s="15"/>
      <c r="J35" s="15"/>
      <c r="K35" s="15"/>
      <c r="L35" s="15"/>
      <c r="M35" s="15"/>
      <c r="N35" s="15"/>
      <c r="O35" s="15"/>
      <c r="P35" s="15"/>
      <c r="Q35" s="15"/>
      <c r="R35" s="15"/>
      <c r="S35" s="15"/>
      <c r="T35" s="15"/>
      <c r="U35" s="16"/>
      <c r="V35" s="44"/>
      <c r="W35" s="44"/>
      <c r="X35" s="44"/>
      <c r="Y35" s="44"/>
      <c r="Z35" s="14"/>
      <c r="AA35" s="15"/>
      <c r="AB35" s="72"/>
      <c r="AC35" s="15"/>
      <c r="AD35" s="15"/>
      <c r="AE35" s="15"/>
      <c r="AF35" s="72"/>
      <c r="AG35" s="72"/>
      <c r="AH35" s="15"/>
      <c r="AI35" s="15"/>
      <c r="AJ35" s="15"/>
      <c r="AK35" s="15"/>
      <c r="AL35" s="15"/>
      <c r="AM35" s="15"/>
      <c r="AN35" s="15"/>
      <c r="AO35" s="15"/>
      <c r="AP35" s="15"/>
      <c r="AQ35" s="16"/>
      <c r="AR35" s="44"/>
      <c r="AS35" s="44"/>
      <c r="AT35" s="44"/>
    </row>
    <row r="36" spans="1:46">
      <c r="C36" s="44"/>
      <c r="D36" s="14"/>
      <c r="E36" s="15"/>
      <c r="F36" s="15"/>
      <c r="G36" s="15"/>
      <c r="H36" s="15"/>
      <c r="I36" s="15"/>
      <c r="J36" s="15"/>
      <c r="K36" s="15"/>
      <c r="L36" s="15"/>
      <c r="M36" s="15"/>
      <c r="N36" s="15"/>
      <c r="O36" s="15"/>
      <c r="P36" s="15"/>
      <c r="Q36" s="15"/>
      <c r="R36" s="15"/>
      <c r="S36" s="15"/>
      <c r="T36" s="15"/>
      <c r="U36" s="16"/>
      <c r="V36" s="44"/>
      <c r="W36" s="44"/>
      <c r="X36" s="44"/>
      <c r="Y36" s="44"/>
      <c r="Z36" s="14"/>
      <c r="AA36" s="15"/>
      <c r="AB36" s="72"/>
      <c r="AC36" s="15"/>
      <c r="AD36" s="15"/>
      <c r="AE36" s="72"/>
      <c r="AF36" s="72"/>
      <c r="AG36" s="72"/>
      <c r="AH36" s="15"/>
      <c r="AI36" s="15"/>
      <c r="AJ36" s="15"/>
      <c r="AK36" s="15"/>
      <c r="AL36" s="15"/>
      <c r="AM36" s="15"/>
      <c r="AN36" s="15"/>
      <c r="AO36" s="72"/>
      <c r="AP36" s="15"/>
      <c r="AQ36" s="16"/>
      <c r="AR36" s="44"/>
      <c r="AS36" s="44"/>
      <c r="AT36" s="44"/>
    </row>
    <row r="37" spans="1:46">
      <c r="C37" s="44"/>
      <c r="D37" s="14"/>
      <c r="E37" s="15"/>
      <c r="F37" s="15"/>
      <c r="G37" s="15"/>
      <c r="H37" s="15"/>
      <c r="I37" s="15"/>
      <c r="J37" s="15"/>
      <c r="K37" s="15"/>
      <c r="L37" s="15"/>
      <c r="M37" s="15"/>
      <c r="N37" s="15"/>
      <c r="O37" s="15"/>
      <c r="P37" s="15"/>
      <c r="Q37" s="15"/>
      <c r="R37" s="15"/>
      <c r="S37" s="15"/>
      <c r="T37" s="15"/>
      <c r="U37" s="16"/>
      <c r="V37" s="44"/>
      <c r="W37" s="44"/>
      <c r="X37" s="44"/>
      <c r="Y37" s="44"/>
      <c r="Z37" s="14"/>
      <c r="AA37" s="15"/>
      <c r="AB37" s="15"/>
      <c r="AC37" s="15"/>
      <c r="AD37" s="15"/>
      <c r="AE37" s="15"/>
      <c r="AF37" s="72"/>
      <c r="AG37" s="15"/>
      <c r="AH37" s="15"/>
      <c r="AI37" s="15"/>
      <c r="AJ37" s="15"/>
      <c r="AK37" s="15"/>
      <c r="AL37" s="15"/>
      <c r="AM37" s="15"/>
      <c r="AN37" s="15"/>
      <c r="AO37" s="15"/>
      <c r="AP37" s="15"/>
      <c r="AQ37" s="16"/>
      <c r="AR37" s="44"/>
      <c r="AS37" s="44"/>
      <c r="AT37" s="44"/>
    </row>
    <row r="38" spans="1:46">
      <c r="C38" s="44"/>
      <c r="D38" s="14"/>
      <c r="E38" s="15"/>
      <c r="F38" s="15"/>
      <c r="G38" s="15"/>
      <c r="H38" s="15"/>
      <c r="I38" s="15"/>
      <c r="J38" s="15"/>
      <c r="K38" s="15"/>
      <c r="L38" s="15"/>
      <c r="M38" s="15"/>
      <c r="N38" s="15"/>
      <c r="O38" s="15"/>
      <c r="P38" s="15"/>
      <c r="Q38" s="15"/>
      <c r="R38" s="15"/>
      <c r="S38" s="15"/>
      <c r="T38" s="15"/>
      <c r="U38" s="16"/>
      <c r="V38" s="44"/>
      <c r="W38" s="44"/>
      <c r="X38" s="44"/>
      <c r="Y38" s="44"/>
      <c r="Z38" s="14"/>
      <c r="AA38" s="15"/>
      <c r="AB38" s="15"/>
      <c r="AC38" s="15"/>
      <c r="AD38" s="15"/>
      <c r="AE38" s="72"/>
      <c r="AF38" s="72"/>
      <c r="AG38" s="15"/>
      <c r="AH38" s="15"/>
      <c r="AI38" s="15"/>
      <c r="AJ38" s="15"/>
      <c r="AK38" s="15"/>
      <c r="AL38" s="15"/>
      <c r="AM38" s="15"/>
      <c r="AN38" s="15"/>
      <c r="AO38" s="15"/>
      <c r="AP38" s="15"/>
      <c r="AQ38" s="16"/>
      <c r="AR38" s="44"/>
      <c r="AS38" s="44"/>
      <c r="AT38" s="44"/>
    </row>
    <row r="39" spans="1:46">
      <c r="C39" s="44"/>
      <c r="D39" s="14"/>
      <c r="E39" s="15"/>
      <c r="F39" s="15"/>
      <c r="G39" s="15"/>
      <c r="H39" s="15"/>
      <c r="I39" s="15"/>
      <c r="J39" s="15"/>
      <c r="K39" s="15"/>
      <c r="L39" s="15"/>
      <c r="M39" s="15"/>
      <c r="N39" s="15"/>
      <c r="O39" s="15"/>
      <c r="P39" s="15"/>
      <c r="Q39" s="15"/>
      <c r="R39" s="15"/>
      <c r="S39" s="15"/>
      <c r="T39" s="15"/>
      <c r="U39" s="16"/>
      <c r="V39" s="44"/>
      <c r="W39" s="44"/>
      <c r="X39" s="44"/>
      <c r="Y39" s="44"/>
      <c r="Z39" s="14"/>
      <c r="AA39" s="15"/>
      <c r="AB39" s="15"/>
      <c r="AC39" s="15"/>
      <c r="AD39" s="15"/>
      <c r="AE39" s="15"/>
      <c r="AF39" s="15"/>
      <c r="AG39" s="15"/>
      <c r="AH39" s="15"/>
      <c r="AI39" s="15"/>
      <c r="AJ39" s="15"/>
      <c r="AK39" s="15"/>
      <c r="AL39" s="15"/>
      <c r="AM39" s="15"/>
      <c r="AN39" s="15"/>
      <c r="AO39" s="15"/>
      <c r="AP39" s="15"/>
      <c r="AQ39" s="16"/>
      <c r="AR39" s="44"/>
      <c r="AS39" s="44"/>
      <c r="AT39" s="44"/>
    </row>
    <row r="40" spans="1:46">
      <c r="C40" s="44"/>
      <c r="D40" s="14"/>
      <c r="E40" s="15"/>
      <c r="F40" s="15"/>
      <c r="G40" s="15"/>
      <c r="H40" s="15"/>
      <c r="I40" s="15"/>
      <c r="J40" s="15"/>
      <c r="K40" s="15"/>
      <c r="L40" s="15"/>
      <c r="M40" s="15"/>
      <c r="N40" s="15"/>
      <c r="O40" s="15"/>
      <c r="P40" s="15"/>
      <c r="Q40" s="15"/>
      <c r="R40" s="15"/>
      <c r="S40" s="15"/>
      <c r="T40" s="15"/>
      <c r="U40" s="16"/>
      <c r="V40" s="44"/>
      <c r="W40" s="44"/>
      <c r="X40" s="44"/>
      <c r="Y40" s="44"/>
      <c r="Z40" s="14"/>
      <c r="AA40" s="15"/>
      <c r="AB40" s="15"/>
      <c r="AC40" s="15"/>
      <c r="AD40" s="15"/>
      <c r="AE40" s="15"/>
      <c r="AF40" s="15"/>
      <c r="AG40" s="15"/>
      <c r="AH40" s="72"/>
      <c r="AI40" s="15"/>
      <c r="AJ40" s="15"/>
      <c r="AK40" s="15"/>
      <c r="AL40" s="15"/>
      <c r="AM40" s="15"/>
      <c r="AN40" s="15"/>
      <c r="AO40" s="15"/>
      <c r="AP40" s="15"/>
      <c r="AQ40" s="16"/>
      <c r="AR40" s="44"/>
      <c r="AS40" s="44"/>
      <c r="AT40" s="44"/>
    </row>
    <row r="41" spans="1:46">
      <c r="C41" s="44"/>
      <c r="D41" s="14"/>
      <c r="E41" s="15"/>
      <c r="F41" s="15"/>
      <c r="G41" s="15"/>
      <c r="H41" s="15"/>
      <c r="I41" s="15"/>
      <c r="J41" s="15"/>
      <c r="K41" s="15"/>
      <c r="L41" s="15"/>
      <c r="M41" s="15"/>
      <c r="N41" s="15"/>
      <c r="O41" s="15"/>
      <c r="P41" s="15"/>
      <c r="Q41" s="15"/>
      <c r="R41" s="15"/>
      <c r="S41" s="15"/>
      <c r="T41" s="15"/>
      <c r="U41" s="16"/>
      <c r="V41" s="44"/>
      <c r="W41" s="44"/>
      <c r="X41" s="44"/>
      <c r="Y41" s="44"/>
      <c r="Z41" s="14"/>
      <c r="AA41" s="15"/>
      <c r="AB41" s="15"/>
      <c r="AC41" s="15"/>
      <c r="AD41" s="15"/>
      <c r="AE41" s="15"/>
      <c r="AF41" s="15"/>
      <c r="AG41" s="15"/>
      <c r="AH41" s="72"/>
      <c r="AI41" s="15"/>
      <c r="AJ41" s="15"/>
      <c r="AK41" s="15"/>
      <c r="AL41" s="15"/>
      <c r="AM41" s="15"/>
      <c r="AN41" s="15"/>
      <c r="AO41" s="15"/>
      <c r="AP41" s="15"/>
      <c r="AQ41" s="16"/>
      <c r="AR41" s="44"/>
      <c r="AS41" s="44"/>
      <c r="AT41" s="44"/>
    </row>
    <row r="42" spans="1:46" ht="15.75" thickBot="1">
      <c r="C42" s="44"/>
      <c r="D42" s="17"/>
      <c r="E42" s="18"/>
      <c r="F42" s="18"/>
      <c r="G42" s="18"/>
      <c r="H42" s="18"/>
      <c r="I42" s="18"/>
      <c r="J42" s="18"/>
      <c r="K42" s="18"/>
      <c r="L42" s="18"/>
      <c r="M42" s="18"/>
      <c r="N42" s="18"/>
      <c r="O42" s="18"/>
      <c r="P42" s="18"/>
      <c r="Q42" s="18"/>
      <c r="R42" s="18"/>
      <c r="S42" s="18"/>
      <c r="T42" s="18"/>
      <c r="U42" s="19"/>
      <c r="V42" s="44"/>
      <c r="W42" s="44"/>
      <c r="X42" s="44"/>
      <c r="Y42" s="44"/>
      <c r="Z42" s="17"/>
      <c r="AA42" s="18"/>
      <c r="AB42" s="18"/>
      <c r="AC42" s="18"/>
      <c r="AD42" s="18"/>
      <c r="AE42" s="18"/>
      <c r="AF42" s="18"/>
      <c r="AG42" s="18"/>
      <c r="AH42" s="18"/>
      <c r="AI42" s="18"/>
      <c r="AJ42" s="18"/>
      <c r="AK42" s="18"/>
      <c r="AL42" s="18"/>
      <c r="AM42" s="18"/>
      <c r="AN42" s="18"/>
      <c r="AO42" s="18"/>
      <c r="AP42" s="18"/>
      <c r="AQ42" s="19"/>
      <c r="AR42" s="44"/>
      <c r="AS42" s="44"/>
      <c r="AT42" s="44"/>
    </row>
    <row r="43" spans="1:46">
      <c r="C43" s="44"/>
      <c r="D43" s="44"/>
      <c r="E43" s="44"/>
      <c r="F43" s="44"/>
      <c r="G43" s="44"/>
      <c r="H43" s="44"/>
      <c r="I43" s="44"/>
      <c r="J43" s="44"/>
      <c r="K43" s="44"/>
      <c r="L43" s="44"/>
      <c r="M43" s="44"/>
      <c r="N43" s="44"/>
      <c r="O43" s="44"/>
      <c r="P43" s="44"/>
      <c r="Q43" s="44"/>
      <c r="R43" s="44"/>
      <c r="S43" s="44"/>
      <c r="T43" s="44"/>
      <c r="U43" s="44"/>
      <c r="V43" s="44"/>
      <c r="W43" s="44"/>
      <c r="X43" s="44"/>
      <c r="Y43" s="44"/>
      <c r="Z43" s="44"/>
      <c r="AA43" s="44"/>
      <c r="AB43" s="44"/>
      <c r="AC43" s="44"/>
      <c r="AD43" s="44"/>
      <c r="AE43" s="44"/>
      <c r="AF43" s="44"/>
      <c r="AG43" s="44"/>
      <c r="AH43" s="44"/>
      <c r="AI43" s="44"/>
      <c r="AJ43" s="44"/>
      <c r="AK43" s="44"/>
      <c r="AL43" s="44"/>
      <c r="AM43" s="44"/>
      <c r="AN43" s="44"/>
      <c r="AO43" s="44"/>
      <c r="AP43" s="44"/>
      <c r="AQ43" s="44"/>
      <c r="AR43" s="44"/>
      <c r="AS43" s="44"/>
      <c r="AT43" s="44"/>
    </row>
    <row r="45" spans="1:46" ht="15.75" thickBot="1">
      <c r="A45" t="s">
        <v>66</v>
      </c>
      <c r="C45" s="51"/>
      <c r="D45" s="51"/>
      <c r="E45" s="51"/>
      <c r="F45" s="51"/>
      <c r="G45" s="51"/>
      <c r="H45" s="51"/>
      <c r="I45" s="51"/>
      <c r="J45" s="51"/>
      <c r="K45" s="51"/>
      <c r="L45" s="51"/>
      <c r="M45" s="51"/>
      <c r="N45" s="51"/>
      <c r="O45" s="51"/>
      <c r="P45" s="51"/>
      <c r="Q45" s="51"/>
      <c r="R45" s="51"/>
      <c r="S45" s="51"/>
      <c r="T45" s="51"/>
      <c r="U45" s="51"/>
      <c r="V45" s="51"/>
      <c r="W45" s="51"/>
      <c r="X45" s="51"/>
      <c r="Y45" s="51"/>
      <c r="Z45" s="51"/>
      <c r="AA45" s="51"/>
      <c r="AB45" s="51"/>
      <c r="AC45" s="51"/>
      <c r="AD45" s="51"/>
      <c r="AE45" s="51"/>
      <c r="AF45" s="51"/>
      <c r="AG45" s="51"/>
      <c r="AH45" s="51"/>
      <c r="AI45" s="51"/>
      <c r="AJ45" s="51"/>
      <c r="AK45" s="51"/>
      <c r="AL45" s="51"/>
      <c r="AM45" s="51"/>
      <c r="AN45" s="51"/>
      <c r="AO45" s="51"/>
      <c r="AP45" s="51"/>
      <c r="AQ45" s="51"/>
      <c r="AR45" s="51"/>
      <c r="AS45" s="51"/>
      <c r="AT45" s="51"/>
    </row>
    <row r="46" spans="1:46">
      <c r="A46" t="s">
        <v>160</v>
      </c>
      <c r="C46" s="51"/>
      <c r="D46" s="11"/>
      <c r="E46" s="12"/>
      <c r="F46" s="12"/>
      <c r="G46" s="12"/>
      <c r="H46" s="12"/>
      <c r="I46" s="12"/>
      <c r="J46" s="12"/>
      <c r="K46" s="12"/>
      <c r="L46" s="12"/>
      <c r="M46" s="12"/>
      <c r="N46" s="12"/>
      <c r="O46" s="12"/>
      <c r="P46" s="12"/>
      <c r="Q46" s="12"/>
      <c r="R46" s="12"/>
      <c r="S46" s="12"/>
      <c r="T46" s="12"/>
      <c r="U46" s="13"/>
      <c r="V46" s="51"/>
      <c r="W46" s="51"/>
      <c r="X46" s="51"/>
      <c r="Y46" s="51"/>
      <c r="Z46" s="11"/>
      <c r="AA46" s="12"/>
      <c r="AB46" s="12"/>
      <c r="AC46" s="12"/>
      <c r="AD46" s="12"/>
      <c r="AE46" s="12"/>
      <c r="AF46" s="12"/>
      <c r="AG46" s="12"/>
      <c r="AH46" s="12"/>
      <c r="AI46" s="12"/>
      <c r="AJ46" s="12"/>
      <c r="AK46" s="12"/>
      <c r="AL46" s="12"/>
      <c r="AM46" s="12"/>
      <c r="AN46" s="12"/>
      <c r="AO46" s="12"/>
      <c r="AP46" s="12"/>
      <c r="AQ46" s="13"/>
      <c r="AR46" s="51"/>
      <c r="AS46" s="51"/>
      <c r="AT46" s="51"/>
    </row>
    <row r="47" spans="1:46">
      <c r="C47" s="51"/>
      <c r="D47" s="14"/>
      <c r="E47" s="15"/>
      <c r="F47" s="15"/>
      <c r="G47" s="15"/>
      <c r="H47" s="15"/>
      <c r="I47" s="15"/>
      <c r="J47" s="15"/>
      <c r="K47" s="15"/>
      <c r="L47" s="15"/>
      <c r="M47" s="15"/>
      <c r="N47" s="15"/>
      <c r="O47" s="15"/>
      <c r="P47" s="15"/>
      <c r="Q47" s="15"/>
      <c r="R47" s="15"/>
      <c r="S47" s="15"/>
      <c r="T47" s="15"/>
      <c r="U47" s="16"/>
      <c r="V47" s="51"/>
      <c r="W47" s="51"/>
      <c r="X47" s="51"/>
      <c r="Y47" s="51"/>
      <c r="Z47" s="14"/>
      <c r="AA47" s="15"/>
      <c r="AB47" s="15"/>
      <c r="AC47" s="15"/>
      <c r="AD47" s="15"/>
      <c r="AE47" s="15"/>
      <c r="AF47" s="15"/>
      <c r="AG47" s="15"/>
      <c r="AH47" s="15"/>
      <c r="AI47" s="15"/>
      <c r="AJ47" s="15"/>
      <c r="AK47" s="15"/>
      <c r="AL47" s="15"/>
      <c r="AM47" s="15"/>
      <c r="AN47" s="15"/>
      <c r="AO47" s="15"/>
      <c r="AP47" s="15"/>
      <c r="AQ47" s="16"/>
      <c r="AR47" s="51"/>
      <c r="AS47" s="51"/>
      <c r="AT47" s="51"/>
    </row>
    <row r="48" spans="1:46">
      <c r="C48" s="51"/>
      <c r="D48" s="14"/>
      <c r="E48" s="15"/>
      <c r="F48" s="15"/>
      <c r="G48" s="15"/>
      <c r="H48" s="15"/>
      <c r="I48" s="15"/>
      <c r="J48" s="15"/>
      <c r="K48" s="15"/>
      <c r="L48" s="15"/>
      <c r="M48" s="15"/>
      <c r="N48" s="15"/>
      <c r="O48" s="15"/>
      <c r="P48" s="15"/>
      <c r="Q48" s="15"/>
      <c r="R48" s="15"/>
      <c r="S48" s="15"/>
      <c r="T48" s="15"/>
      <c r="U48" s="16"/>
      <c r="V48" s="51"/>
      <c r="W48" s="51"/>
      <c r="X48" s="51"/>
      <c r="Y48" s="51"/>
      <c r="Z48" s="14"/>
      <c r="AA48" s="15"/>
      <c r="AB48" s="15"/>
      <c r="AC48" s="15"/>
      <c r="AD48" s="15"/>
      <c r="AE48" s="72"/>
      <c r="AF48" s="72"/>
      <c r="AG48" s="15"/>
      <c r="AH48" s="15"/>
      <c r="AI48" s="15"/>
      <c r="AJ48" s="15"/>
      <c r="AK48" s="15"/>
      <c r="AL48" s="15"/>
      <c r="AM48" s="15"/>
      <c r="AN48" s="15"/>
      <c r="AO48" s="15"/>
      <c r="AP48" s="15"/>
      <c r="AQ48" s="16"/>
      <c r="AR48" s="51"/>
      <c r="AS48" s="51"/>
      <c r="AT48" s="51"/>
    </row>
    <row r="49" spans="3:46">
      <c r="C49" s="51"/>
      <c r="D49" s="14"/>
      <c r="E49" s="15"/>
      <c r="F49" s="15"/>
      <c r="G49" s="15"/>
      <c r="H49" s="15"/>
      <c r="I49" s="15"/>
      <c r="J49" s="15"/>
      <c r="K49" s="15"/>
      <c r="L49" s="15"/>
      <c r="M49" s="15"/>
      <c r="N49" s="15"/>
      <c r="O49" s="15"/>
      <c r="P49" s="15"/>
      <c r="Q49" s="15"/>
      <c r="R49" s="15"/>
      <c r="S49" s="15"/>
      <c r="T49" s="15"/>
      <c r="U49" s="16"/>
      <c r="V49" s="51"/>
      <c r="W49" s="51"/>
      <c r="X49" s="51"/>
      <c r="Y49" s="51"/>
      <c r="Z49" s="14"/>
      <c r="AA49" s="15"/>
      <c r="AB49" s="15"/>
      <c r="AC49" s="15"/>
      <c r="AD49" s="72"/>
      <c r="AE49" s="15"/>
      <c r="AF49" s="15"/>
      <c r="AG49" s="15"/>
      <c r="AH49" s="15"/>
      <c r="AI49" s="15"/>
      <c r="AJ49" s="15"/>
      <c r="AK49" s="15"/>
      <c r="AL49" s="15"/>
      <c r="AM49" s="15"/>
      <c r="AN49" s="15"/>
      <c r="AO49" s="15"/>
      <c r="AP49" s="15"/>
      <c r="AQ49" s="16"/>
      <c r="AR49" s="51"/>
      <c r="AS49" s="51"/>
      <c r="AT49" s="51"/>
    </row>
    <row r="50" spans="3:46">
      <c r="C50" s="51"/>
      <c r="D50" s="14"/>
      <c r="E50" s="15"/>
      <c r="F50" s="15"/>
      <c r="G50" s="15"/>
      <c r="H50" s="15"/>
      <c r="I50" s="15"/>
      <c r="J50" s="15"/>
      <c r="K50" s="15"/>
      <c r="L50" s="15"/>
      <c r="M50" s="15"/>
      <c r="N50" s="15"/>
      <c r="O50" s="15"/>
      <c r="P50" s="15"/>
      <c r="Q50" s="15"/>
      <c r="R50" s="15"/>
      <c r="S50" s="15"/>
      <c r="T50" s="15"/>
      <c r="U50" s="16"/>
      <c r="V50" s="51" t="s">
        <v>49</v>
      </c>
      <c r="W50" s="51"/>
      <c r="X50" s="51"/>
      <c r="Y50" s="51"/>
      <c r="Z50" s="14"/>
      <c r="AA50" s="15"/>
      <c r="AB50" s="15"/>
      <c r="AC50" s="15"/>
      <c r="AD50" s="15"/>
      <c r="AE50" s="15"/>
      <c r="AF50" s="15"/>
      <c r="AG50" s="15"/>
      <c r="AH50" s="15"/>
      <c r="AI50" s="15"/>
      <c r="AJ50" s="15"/>
      <c r="AK50" s="15"/>
      <c r="AL50" s="15"/>
      <c r="AM50" s="15"/>
      <c r="AN50" s="72"/>
      <c r="AO50" s="72"/>
      <c r="AP50" s="15"/>
      <c r="AQ50" s="16"/>
      <c r="AR50" s="51" t="s">
        <v>31</v>
      </c>
      <c r="AS50" s="51"/>
      <c r="AT50" s="52"/>
    </row>
    <row r="51" spans="3:46">
      <c r="C51" s="51"/>
      <c r="D51" s="14"/>
      <c r="E51" s="15"/>
      <c r="F51" s="15"/>
      <c r="G51" s="15"/>
      <c r="H51" s="15"/>
      <c r="I51" s="15"/>
      <c r="J51" s="15"/>
      <c r="K51" s="15"/>
      <c r="L51" s="15"/>
      <c r="M51" s="15"/>
      <c r="N51" s="15"/>
      <c r="O51" s="15"/>
      <c r="P51" s="15"/>
      <c r="Q51" s="15"/>
      <c r="R51" s="15"/>
      <c r="S51" s="15"/>
      <c r="T51" s="15"/>
      <c r="U51" s="16"/>
      <c r="V51" s="51" t="s">
        <v>50</v>
      </c>
      <c r="W51" s="51"/>
      <c r="X51" s="51"/>
      <c r="Y51" s="51"/>
      <c r="Z51" s="14"/>
      <c r="AA51" s="15"/>
      <c r="AB51" s="15"/>
      <c r="AC51" s="15"/>
      <c r="AD51" s="15"/>
      <c r="AE51" s="15"/>
      <c r="AF51" s="15"/>
      <c r="AG51" s="15"/>
      <c r="AH51" s="15"/>
      <c r="AI51" s="15"/>
      <c r="AJ51" s="15"/>
      <c r="AK51" s="15"/>
      <c r="AL51" s="15"/>
      <c r="AM51" s="15"/>
      <c r="AN51" s="72"/>
      <c r="AO51" s="72"/>
      <c r="AP51" s="15"/>
      <c r="AQ51" s="16"/>
      <c r="AR51" s="51" t="s">
        <v>33</v>
      </c>
      <c r="AS51" s="51"/>
      <c r="AT51" s="51"/>
    </row>
    <row r="52" spans="3:46">
      <c r="C52" s="51"/>
      <c r="D52" s="14"/>
      <c r="E52" s="15"/>
      <c r="F52" s="15"/>
      <c r="G52" s="15"/>
      <c r="H52" s="15"/>
      <c r="I52" s="15"/>
      <c r="J52" s="15"/>
      <c r="K52" s="15"/>
      <c r="L52" s="15"/>
      <c r="M52" s="15"/>
      <c r="N52" s="15"/>
      <c r="O52" s="15"/>
      <c r="P52" s="15"/>
      <c r="Q52" s="15"/>
      <c r="R52" s="15"/>
      <c r="S52" s="15"/>
      <c r="T52" s="15"/>
      <c r="U52" s="16"/>
      <c r="V52" s="51" t="s">
        <v>51</v>
      </c>
      <c r="W52" s="51"/>
      <c r="X52" s="51"/>
      <c r="Y52" s="51"/>
      <c r="Z52" s="14"/>
      <c r="AA52" s="15"/>
      <c r="AB52" s="15"/>
      <c r="AC52" s="15"/>
      <c r="AD52" s="15"/>
      <c r="AE52" s="15"/>
      <c r="AF52" s="72"/>
      <c r="AG52" s="72"/>
      <c r="AH52" s="15"/>
      <c r="AI52" s="15"/>
      <c r="AJ52" s="15"/>
      <c r="AK52" s="15"/>
      <c r="AL52" s="15"/>
      <c r="AM52" s="72"/>
      <c r="AN52" s="72"/>
      <c r="AO52" s="72"/>
      <c r="AP52" s="15"/>
      <c r="AQ52" s="16"/>
      <c r="AR52" s="51" t="s">
        <v>34</v>
      </c>
      <c r="AS52" s="53"/>
      <c r="AT52" s="51"/>
    </row>
    <row r="53" spans="3:46">
      <c r="C53" s="51"/>
      <c r="D53" s="14"/>
      <c r="E53" s="15"/>
      <c r="F53" s="15"/>
      <c r="G53" s="15"/>
      <c r="H53" s="15"/>
      <c r="I53" s="15"/>
      <c r="J53" s="15"/>
      <c r="K53" s="15"/>
      <c r="L53" s="15"/>
      <c r="M53" s="15"/>
      <c r="N53" s="15"/>
      <c r="O53" s="15"/>
      <c r="P53" s="15"/>
      <c r="Q53" s="15"/>
      <c r="R53" s="15"/>
      <c r="S53" s="15"/>
      <c r="T53" s="15"/>
      <c r="U53" s="16"/>
      <c r="V53" s="51" t="s">
        <v>52</v>
      </c>
      <c r="W53" s="51"/>
      <c r="X53" s="51"/>
      <c r="Y53" s="51"/>
      <c r="Z53" s="14"/>
      <c r="AA53" s="15"/>
      <c r="AB53" s="15"/>
      <c r="AC53" s="15"/>
      <c r="AD53" s="15"/>
      <c r="AE53" s="15"/>
      <c r="AF53" s="15"/>
      <c r="AG53" s="15"/>
      <c r="AH53" s="15"/>
      <c r="AI53" s="15"/>
      <c r="AJ53" s="15"/>
      <c r="AK53" s="15"/>
      <c r="AL53" s="15"/>
      <c r="AM53" s="72"/>
      <c r="AN53" s="15"/>
      <c r="AO53" s="72"/>
      <c r="AP53" s="15"/>
      <c r="AQ53" s="16"/>
      <c r="AR53" s="51" t="s">
        <v>35</v>
      </c>
      <c r="AS53" s="54"/>
      <c r="AT53" s="51"/>
    </row>
    <row r="54" spans="3:46" ht="18">
      <c r="C54" s="51"/>
      <c r="D54" s="14"/>
      <c r="E54" s="15"/>
      <c r="F54" s="15"/>
      <c r="G54" s="15"/>
      <c r="H54" s="15"/>
      <c r="I54" s="15"/>
      <c r="J54" s="15"/>
      <c r="K54" s="15"/>
      <c r="L54" s="15"/>
      <c r="M54" s="15"/>
      <c r="N54" s="15"/>
      <c r="O54" s="15"/>
      <c r="P54" s="15"/>
      <c r="Q54" s="15"/>
      <c r="R54" s="15"/>
      <c r="S54" s="15"/>
      <c r="T54" s="15"/>
      <c r="U54" s="16"/>
      <c r="V54" s="51"/>
      <c r="W54" s="51"/>
      <c r="X54" s="51"/>
      <c r="Y54" s="51"/>
      <c r="Z54" s="14"/>
      <c r="AA54" s="15"/>
      <c r="AB54" s="15"/>
      <c r="AC54" s="15"/>
      <c r="AD54" s="15"/>
      <c r="AE54" s="15"/>
      <c r="AF54" s="15"/>
      <c r="AG54" s="15"/>
      <c r="AH54" s="15"/>
      <c r="AI54" s="15"/>
      <c r="AJ54" s="15"/>
      <c r="AK54" s="15"/>
      <c r="AL54" s="15"/>
      <c r="AM54" s="72"/>
      <c r="AN54" s="15"/>
      <c r="AO54" s="72"/>
      <c r="AP54" s="15"/>
      <c r="AQ54" s="16"/>
      <c r="AR54" s="51" t="s">
        <v>36</v>
      </c>
      <c r="AS54" s="54"/>
      <c r="AT54" s="51"/>
    </row>
    <row r="55" spans="3:46">
      <c r="C55" s="51"/>
      <c r="D55" s="14"/>
      <c r="E55" s="15"/>
      <c r="F55" s="15"/>
      <c r="G55" s="15"/>
      <c r="H55" s="15"/>
      <c r="I55" s="15"/>
      <c r="J55" s="15"/>
      <c r="K55" s="15"/>
      <c r="L55" s="15"/>
      <c r="M55" s="15"/>
      <c r="N55" s="15"/>
      <c r="O55" s="15"/>
      <c r="P55" s="15"/>
      <c r="Q55" s="15"/>
      <c r="R55" s="15"/>
      <c r="S55" s="15"/>
      <c r="T55" s="15"/>
      <c r="U55" s="16"/>
      <c r="V55" s="51"/>
      <c r="W55" s="51"/>
      <c r="X55" s="51"/>
      <c r="Y55" s="51"/>
      <c r="Z55" s="14"/>
      <c r="AA55" s="15"/>
      <c r="AB55" s="15"/>
      <c r="AC55" s="15"/>
      <c r="AD55" s="72"/>
      <c r="AE55" s="72"/>
      <c r="AF55" s="15"/>
      <c r="AG55" s="15"/>
      <c r="AH55" s="15"/>
      <c r="AI55" s="15"/>
      <c r="AJ55" s="15"/>
      <c r="AK55" s="15"/>
      <c r="AL55" s="15"/>
      <c r="AM55" s="15"/>
      <c r="AN55" s="15"/>
      <c r="AO55" s="15"/>
      <c r="AP55" s="72"/>
      <c r="AQ55" s="16"/>
      <c r="AR55" s="51"/>
      <c r="AS55" s="51"/>
      <c r="AT55" s="51"/>
    </row>
    <row r="56" spans="3:46">
      <c r="C56" s="51"/>
      <c r="D56" s="14"/>
      <c r="E56" s="15"/>
      <c r="F56" s="15"/>
      <c r="G56" s="15"/>
      <c r="H56" s="15"/>
      <c r="I56" s="15"/>
      <c r="J56" s="15"/>
      <c r="K56" s="15"/>
      <c r="L56" s="15"/>
      <c r="M56" s="15"/>
      <c r="N56" s="15"/>
      <c r="O56" s="15"/>
      <c r="P56" s="15"/>
      <c r="Q56" s="15"/>
      <c r="R56" s="15"/>
      <c r="S56" s="15"/>
      <c r="T56" s="15"/>
      <c r="U56" s="16"/>
      <c r="V56" s="51" t="s">
        <v>58</v>
      </c>
      <c r="W56" s="51"/>
      <c r="X56" s="51"/>
      <c r="Y56" s="51"/>
      <c r="Z56" s="14"/>
      <c r="AA56" s="15"/>
      <c r="AB56" s="72"/>
      <c r="AC56" s="15"/>
      <c r="AD56" s="15"/>
      <c r="AE56" s="15"/>
      <c r="AF56" s="72"/>
      <c r="AG56" s="72"/>
      <c r="AH56" s="15"/>
      <c r="AI56" s="15"/>
      <c r="AJ56" s="15"/>
      <c r="AK56" s="15"/>
      <c r="AL56" s="15"/>
      <c r="AM56" s="15"/>
      <c r="AN56" s="15"/>
      <c r="AO56" s="15"/>
      <c r="AP56" s="15"/>
      <c r="AQ56" s="16"/>
      <c r="AR56" s="51"/>
      <c r="AS56" s="51"/>
      <c r="AT56" s="51"/>
    </row>
    <row r="57" spans="3:46">
      <c r="C57" s="51"/>
      <c r="D57" s="14"/>
      <c r="E57" s="15"/>
      <c r="F57" s="15"/>
      <c r="G57" s="15"/>
      <c r="H57" s="15"/>
      <c r="I57" s="15"/>
      <c r="J57" s="15"/>
      <c r="K57" s="15"/>
      <c r="L57" s="15"/>
      <c r="M57" s="15"/>
      <c r="N57" s="15"/>
      <c r="O57" s="15"/>
      <c r="P57" s="15"/>
      <c r="Q57" s="15"/>
      <c r="R57" s="15"/>
      <c r="S57" s="15"/>
      <c r="T57" s="15"/>
      <c r="U57" s="16"/>
      <c r="V57" s="51" t="s">
        <v>59</v>
      </c>
      <c r="W57" s="51"/>
      <c r="X57" s="51"/>
      <c r="Y57" s="51"/>
      <c r="Z57" s="14"/>
      <c r="AA57" s="72"/>
      <c r="AB57" s="15"/>
      <c r="AC57" s="15"/>
      <c r="AD57" s="15"/>
      <c r="AE57" s="72"/>
      <c r="AF57" s="72"/>
      <c r="AG57" s="72"/>
      <c r="AH57" s="72"/>
      <c r="AI57" s="15"/>
      <c r="AJ57" s="15"/>
      <c r="AK57" s="15"/>
      <c r="AL57" s="15"/>
      <c r="AM57" s="15"/>
      <c r="AN57" s="15"/>
      <c r="AO57" s="72"/>
      <c r="AP57" s="15"/>
      <c r="AQ57" s="16"/>
      <c r="AR57" s="51"/>
      <c r="AS57" s="51"/>
      <c r="AT57" s="51"/>
    </row>
    <row r="58" spans="3:46">
      <c r="C58" s="51"/>
      <c r="D58" s="14"/>
      <c r="E58" s="15"/>
      <c r="F58" s="15"/>
      <c r="G58" s="15"/>
      <c r="H58" s="15"/>
      <c r="I58" s="15"/>
      <c r="J58" s="15"/>
      <c r="K58" s="15"/>
      <c r="L58" s="15"/>
      <c r="M58" s="15"/>
      <c r="N58" s="15"/>
      <c r="O58" s="15"/>
      <c r="P58" s="15"/>
      <c r="Q58" s="15"/>
      <c r="R58" s="15"/>
      <c r="S58" s="15"/>
      <c r="T58" s="15"/>
      <c r="U58" s="16"/>
      <c r="V58" s="51" t="s">
        <v>60</v>
      </c>
      <c r="W58" s="51"/>
      <c r="X58" s="54"/>
      <c r="Y58" s="51"/>
      <c r="Z58" s="14"/>
      <c r="AA58" s="15"/>
      <c r="AB58" s="15"/>
      <c r="AC58" s="15"/>
      <c r="AD58" s="15"/>
      <c r="AE58" s="15"/>
      <c r="AF58" s="72"/>
      <c r="AG58" s="15"/>
      <c r="AH58" s="15"/>
      <c r="AI58" s="15"/>
      <c r="AJ58" s="15"/>
      <c r="AK58" s="15"/>
      <c r="AL58" s="15"/>
      <c r="AM58" s="72"/>
      <c r="AN58" s="15"/>
      <c r="AO58" s="72"/>
      <c r="AP58" s="15"/>
      <c r="AQ58" s="16"/>
      <c r="AR58" s="51"/>
      <c r="AS58" s="51"/>
      <c r="AT58" s="51"/>
    </row>
    <row r="59" spans="3:46">
      <c r="C59" s="51"/>
      <c r="D59" s="14"/>
      <c r="E59" s="15"/>
      <c r="F59" s="15"/>
      <c r="G59" s="15"/>
      <c r="H59" s="15"/>
      <c r="I59" s="15"/>
      <c r="J59" s="15"/>
      <c r="K59" s="15"/>
      <c r="L59" s="15"/>
      <c r="M59" s="15"/>
      <c r="N59" s="15"/>
      <c r="O59" s="15"/>
      <c r="P59" s="15"/>
      <c r="Q59" s="15"/>
      <c r="R59" s="15"/>
      <c r="S59" s="15"/>
      <c r="T59" s="15"/>
      <c r="U59" s="16"/>
      <c r="V59" s="51"/>
      <c r="W59" s="51"/>
      <c r="X59" s="51"/>
      <c r="Y59" s="51"/>
      <c r="Z59" s="14"/>
      <c r="AA59" s="15"/>
      <c r="AB59" s="15"/>
      <c r="AC59" s="15"/>
      <c r="AD59" s="15"/>
      <c r="AE59" s="72"/>
      <c r="AF59" s="72"/>
      <c r="AG59" s="15"/>
      <c r="AH59" s="15"/>
      <c r="AI59" s="15"/>
      <c r="AJ59" s="15"/>
      <c r="AK59" s="72"/>
      <c r="AL59" s="72"/>
      <c r="AM59" s="72"/>
      <c r="AN59" s="72"/>
      <c r="AO59" s="15"/>
      <c r="AP59" s="15"/>
      <c r="AQ59" s="16"/>
      <c r="AR59" s="51"/>
      <c r="AS59" s="51"/>
      <c r="AT59" s="51"/>
    </row>
    <row r="60" spans="3:46">
      <c r="C60" s="51"/>
      <c r="D60" s="14"/>
      <c r="E60" s="15"/>
      <c r="F60" s="15"/>
      <c r="G60" s="15"/>
      <c r="H60" s="15"/>
      <c r="I60" s="15"/>
      <c r="J60" s="15"/>
      <c r="K60" s="15"/>
      <c r="L60" s="15"/>
      <c r="M60" s="15"/>
      <c r="N60" s="15"/>
      <c r="O60" s="15"/>
      <c r="P60" s="15"/>
      <c r="Q60" s="15"/>
      <c r="R60" s="15"/>
      <c r="S60" s="15"/>
      <c r="T60" s="15"/>
      <c r="U60" s="16"/>
      <c r="V60" s="51"/>
      <c r="W60" s="51"/>
      <c r="X60" s="51"/>
      <c r="Y60" s="51"/>
      <c r="Z60" s="14"/>
      <c r="AA60" s="15"/>
      <c r="AB60" s="15"/>
      <c r="AC60" s="15"/>
      <c r="AD60" s="15"/>
      <c r="AE60" s="15"/>
      <c r="AF60" s="15"/>
      <c r="AG60" s="15"/>
      <c r="AH60" s="15"/>
      <c r="AI60" s="15"/>
      <c r="AJ60" s="15"/>
      <c r="AK60" s="15"/>
      <c r="AL60" s="15"/>
      <c r="AM60" s="15"/>
      <c r="AN60" s="15"/>
      <c r="AO60" s="15"/>
      <c r="AP60" s="15"/>
      <c r="AQ60" s="16"/>
      <c r="AR60" s="51"/>
      <c r="AS60" s="51"/>
      <c r="AT60" s="51"/>
    </row>
    <row r="61" spans="3:46">
      <c r="C61" s="51"/>
      <c r="D61" s="14"/>
      <c r="E61" s="15"/>
      <c r="F61" s="15"/>
      <c r="G61" s="15"/>
      <c r="H61" s="15"/>
      <c r="I61" s="15"/>
      <c r="J61" s="15"/>
      <c r="K61" s="15"/>
      <c r="L61" s="15"/>
      <c r="M61" s="15"/>
      <c r="N61" s="15"/>
      <c r="O61" s="15"/>
      <c r="P61" s="15"/>
      <c r="Q61" s="15"/>
      <c r="R61" s="15"/>
      <c r="S61" s="15"/>
      <c r="T61" s="15"/>
      <c r="U61" s="16"/>
      <c r="V61" s="51"/>
      <c r="W61" s="51"/>
      <c r="X61" s="51"/>
      <c r="Y61" s="51"/>
      <c r="Z61" s="14"/>
      <c r="AA61" s="15"/>
      <c r="AB61" s="15"/>
      <c r="AC61" s="15"/>
      <c r="AD61" s="15"/>
      <c r="AE61" s="15"/>
      <c r="AF61" s="15"/>
      <c r="AG61" s="15"/>
      <c r="AH61" s="72"/>
      <c r="AI61" s="15"/>
      <c r="AJ61" s="15"/>
      <c r="AK61" s="15"/>
      <c r="AL61" s="15"/>
      <c r="AM61" s="15"/>
      <c r="AN61" s="15"/>
      <c r="AO61" s="15"/>
      <c r="AP61" s="15"/>
      <c r="AQ61" s="16"/>
      <c r="AR61" s="51"/>
      <c r="AS61" s="51"/>
      <c r="AT61" s="51"/>
    </row>
    <row r="62" spans="3:46">
      <c r="C62" s="51"/>
      <c r="D62" s="14"/>
      <c r="E62" s="15"/>
      <c r="F62" s="15"/>
      <c r="G62" s="15"/>
      <c r="H62" s="15"/>
      <c r="I62" s="15"/>
      <c r="J62" s="15"/>
      <c r="K62" s="15"/>
      <c r="L62" s="15"/>
      <c r="M62" s="15"/>
      <c r="N62" s="15"/>
      <c r="O62" s="15"/>
      <c r="P62" s="15"/>
      <c r="Q62" s="15"/>
      <c r="R62" s="15"/>
      <c r="S62" s="15"/>
      <c r="T62" s="15"/>
      <c r="U62" s="16"/>
      <c r="V62" s="51"/>
      <c r="W62" s="51"/>
      <c r="X62" s="51"/>
      <c r="Y62" s="51"/>
      <c r="Z62" s="14"/>
      <c r="AA62" s="15"/>
      <c r="AB62" s="15"/>
      <c r="AC62" s="15"/>
      <c r="AD62" s="15"/>
      <c r="AE62" s="15"/>
      <c r="AF62" s="15"/>
      <c r="AG62" s="15"/>
      <c r="AH62" s="72"/>
      <c r="AI62" s="15"/>
      <c r="AJ62" s="15"/>
      <c r="AK62" s="15"/>
      <c r="AL62" s="15"/>
      <c r="AM62" s="15"/>
      <c r="AN62" s="15"/>
      <c r="AO62" s="15"/>
      <c r="AP62" s="15"/>
      <c r="AQ62" s="16"/>
      <c r="AR62" s="51"/>
      <c r="AS62" s="51"/>
      <c r="AT62" s="51"/>
    </row>
    <row r="63" spans="3:46" ht="15.75" thickBot="1">
      <c r="C63" s="51"/>
      <c r="D63" s="17"/>
      <c r="E63" s="18"/>
      <c r="F63" s="18"/>
      <c r="G63" s="18"/>
      <c r="H63" s="18"/>
      <c r="I63" s="18"/>
      <c r="J63" s="18"/>
      <c r="K63" s="18"/>
      <c r="L63" s="18"/>
      <c r="M63" s="18"/>
      <c r="N63" s="18"/>
      <c r="O63" s="18"/>
      <c r="P63" s="18"/>
      <c r="Q63" s="18"/>
      <c r="R63" s="18"/>
      <c r="S63" s="18"/>
      <c r="T63" s="18"/>
      <c r="U63" s="19"/>
      <c r="V63" s="51"/>
      <c r="W63" s="51"/>
      <c r="X63" s="51"/>
      <c r="Y63" s="51"/>
      <c r="Z63" s="17"/>
      <c r="AA63" s="18"/>
      <c r="AB63" s="18"/>
      <c r="AC63" s="18"/>
      <c r="AD63" s="18"/>
      <c r="AE63" s="18"/>
      <c r="AF63" s="18"/>
      <c r="AG63" s="18"/>
      <c r="AH63" s="18"/>
      <c r="AI63" s="18"/>
      <c r="AJ63" s="18"/>
      <c r="AK63" s="18"/>
      <c r="AL63" s="18"/>
      <c r="AM63" s="18"/>
      <c r="AN63" s="18"/>
      <c r="AO63" s="18"/>
      <c r="AP63" s="18"/>
      <c r="AQ63" s="19"/>
      <c r="AR63" s="51"/>
      <c r="AS63" s="51"/>
      <c r="AT63" s="51"/>
    </row>
    <row r="64" spans="3:46">
      <c r="C64" s="51"/>
      <c r="D64" s="51"/>
      <c r="E64" s="51"/>
      <c r="F64" s="51"/>
      <c r="G64" s="51"/>
      <c r="H64" s="51"/>
      <c r="I64" s="51"/>
      <c r="J64" s="51"/>
      <c r="K64" s="51"/>
      <c r="L64" s="51"/>
      <c r="M64" s="51"/>
      <c r="N64" s="51"/>
      <c r="O64" s="51"/>
      <c r="P64" s="51"/>
      <c r="Q64" s="51"/>
      <c r="R64" s="51"/>
      <c r="S64" s="51"/>
      <c r="T64" s="51"/>
      <c r="U64" s="51"/>
      <c r="V64" s="51"/>
      <c r="W64" s="51"/>
      <c r="X64" s="51"/>
      <c r="Y64" s="51"/>
      <c r="Z64" s="51"/>
      <c r="AA64" s="51"/>
      <c r="AB64" s="51"/>
      <c r="AC64" s="51"/>
      <c r="AD64" s="51"/>
      <c r="AE64" s="51"/>
      <c r="AF64" s="51"/>
      <c r="AG64" s="51"/>
      <c r="AH64" s="51"/>
      <c r="AI64" s="51"/>
      <c r="AJ64" s="51"/>
      <c r="AK64" s="51"/>
      <c r="AL64" s="51"/>
      <c r="AM64" s="51"/>
      <c r="AN64" s="51"/>
      <c r="AO64" s="51"/>
      <c r="AP64" s="51"/>
      <c r="AQ64" s="51"/>
      <c r="AR64" s="51"/>
      <c r="AS64" s="51"/>
      <c r="AT64" s="51"/>
    </row>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27A54F-CFE0-40E5-B2C1-8A0F64D70011}">
  <sheetPr codeName="Sheet3"/>
  <dimension ref="A1:AC118"/>
  <sheetViews>
    <sheetView topLeftCell="A25" zoomScale="70" zoomScaleNormal="70" workbookViewId="0">
      <selection activeCell="D118" sqref="D118"/>
    </sheetView>
  </sheetViews>
  <sheetFormatPr defaultRowHeight="15"/>
  <cols>
    <col min="3" max="3" width="12.28515625" customWidth="1"/>
    <col min="25" max="25" width="5.42578125" customWidth="1"/>
    <col min="26" max="29" width="8.85546875" customWidth="1"/>
  </cols>
  <sheetData>
    <row r="1" spans="1:13">
      <c r="A1" s="64" t="s">
        <v>209</v>
      </c>
    </row>
    <row r="2" spans="1:13">
      <c r="I2" t="s">
        <v>79</v>
      </c>
    </row>
    <row r="3" spans="1:13">
      <c r="B3" s="63"/>
      <c r="C3" s="63"/>
      <c r="D3" s="63"/>
      <c r="E3" s="63"/>
      <c r="F3" s="63"/>
      <c r="G3" s="63"/>
      <c r="I3" s="7"/>
      <c r="J3" s="7" t="s">
        <v>163</v>
      </c>
      <c r="K3" s="7" t="s">
        <v>164</v>
      </c>
      <c r="L3" s="7" t="s">
        <v>165</v>
      </c>
      <c r="M3" s="7"/>
    </row>
    <row r="4" spans="1:13">
      <c r="B4" s="63"/>
      <c r="C4" s="63" t="s">
        <v>82</v>
      </c>
      <c r="D4" s="63"/>
      <c r="E4" s="63"/>
      <c r="F4" s="63"/>
      <c r="G4" s="63"/>
      <c r="I4" s="7"/>
      <c r="J4" s="55" t="s">
        <v>68</v>
      </c>
      <c r="K4" s="56">
        <v>-0.02</v>
      </c>
      <c r="L4" s="7" t="s">
        <v>67</v>
      </c>
      <c r="M4" s="7"/>
    </row>
    <row r="5" spans="1:13">
      <c r="B5" s="63"/>
      <c r="C5" s="63" t="s">
        <v>83</v>
      </c>
      <c r="D5" s="63"/>
      <c r="E5" s="63"/>
      <c r="F5" s="63"/>
      <c r="G5" s="63"/>
      <c r="I5" s="7"/>
      <c r="J5" s="57" t="s">
        <v>69</v>
      </c>
      <c r="K5" s="58">
        <v>20</v>
      </c>
      <c r="L5" s="7" t="s">
        <v>67</v>
      </c>
      <c r="M5" s="7"/>
    </row>
    <row r="6" spans="1:13" ht="18">
      <c r="B6" s="63"/>
      <c r="C6" s="63"/>
      <c r="D6" s="63"/>
      <c r="E6" s="63"/>
      <c r="F6" s="63"/>
      <c r="G6" s="63"/>
      <c r="I6" s="7"/>
      <c r="J6" s="7" t="s">
        <v>36</v>
      </c>
      <c r="K6" s="59">
        <v>0.28000000000000003</v>
      </c>
      <c r="L6" s="7"/>
      <c r="M6" s="7"/>
    </row>
    <row r="7" spans="1:13">
      <c r="B7" s="63"/>
      <c r="C7" s="63"/>
      <c r="D7" s="63"/>
      <c r="E7" s="63"/>
      <c r="F7" s="63"/>
      <c r="G7" s="63"/>
      <c r="I7" s="7"/>
      <c r="J7" s="7" t="s">
        <v>71</v>
      </c>
      <c r="K7" s="56">
        <v>20</v>
      </c>
      <c r="L7" s="7" t="s">
        <v>72</v>
      </c>
      <c r="M7" s="7"/>
    </row>
    <row r="8" spans="1:13">
      <c r="B8" s="63"/>
      <c r="C8" s="63"/>
      <c r="D8" s="63"/>
      <c r="E8" s="63"/>
      <c r="F8" s="63"/>
      <c r="G8" s="63"/>
      <c r="I8" s="7"/>
      <c r="J8" s="7"/>
      <c r="K8" s="7"/>
      <c r="L8" s="7"/>
      <c r="M8" s="7"/>
    </row>
    <row r="9" spans="1:13">
      <c r="B9" s="63"/>
      <c r="C9" s="63"/>
      <c r="D9" s="63"/>
      <c r="E9" s="63"/>
      <c r="F9" s="63"/>
      <c r="G9" s="63"/>
      <c r="I9" t="s">
        <v>80</v>
      </c>
    </row>
    <row r="10" spans="1:13">
      <c r="B10" s="63"/>
      <c r="C10" s="63"/>
      <c r="D10" s="63"/>
      <c r="E10" s="63"/>
      <c r="F10" s="63"/>
      <c r="G10" s="63"/>
      <c r="I10" s="60"/>
      <c r="J10" s="60" t="s">
        <v>70</v>
      </c>
      <c r="K10" s="60"/>
      <c r="L10" s="60"/>
      <c r="M10" s="60"/>
    </row>
    <row r="11" spans="1:13">
      <c r="B11" s="63"/>
      <c r="C11" s="63"/>
      <c r="D11" s="63"/>
      <c r="E11" s="63"/>
      <c r="F11" s="63"/>
      <c r="G11" s="63"/>
      <c r="I11" s="60"/>
      <c r="J11" s="60"/>
      <c r="K11" s="60"/>
      <c r="L11" s="60"/>
      <c r="M11" s="60"/>
    </row>
    <row r="12" spans="1:13">
      <c r="B12" s="63"/>
      <c r="C12" s="63"/>
      <c r="D12" s="63"/>
      <c r="E12" s="63"/>
      <c r="F12" s="63"/>
      <c r="G12" s="63"/>
      <c r="I12" s="60"/>
      <c r="J12" s="60"/>
      <c r="K12" s="60"/>
      <c r="L12" s="60"/>
      <c r="M12" s="60"/>
    </row>
    <row r="13" spans="1:13">
      <c r="B13" s="63"/>
      <c r="C13" s="63"/>
      <c r="D13" s="63"/>
      <c r="E13" s="63"/>
      <c r="F13" s="63"/>
      <c r="G13" s="63"/>
      <c r="I13" s="60"/>
      <c r="J13" s="60"/>
      <c r="K13" s="60"/>
      <c r="L13" s="60"/>
      <c r="M13" s="60"/>
    </row>
    <row r="14" spans="1:13">
      <c r="B14" s="63"/>
      <c r="C14" s="63"/>
      <c r="D14" s="63"/>
      <c r="E14" s="63"/>
      <c r="F14" s="63"/>
      <c r="G14" s="63"/>
      <c r="I14" s="60"/>
      <c r="J14" s="60"/>
      <c r="K14" s="60"/>
      <c r="L14" s="60"/>
      <c r="M14" s="60"/>
    </row>
    <row r="15" spans="1:13">
      <c r="B15" s="63"/>
      <c r="C15" s="63"/>
      <c r="D15" s="63"/>
      <c r="E15" s="63"/>
      <c r="F15" s="63"/>
      <c r="G15" s="63"/>
      <c r="I15" s="60"/>
      <c r="J15" s="60" t="s">
        <v>73</v>
      </c>
      <c r="K15" s="60"/>
      <c r="L15" s="60"/>
      <c r="M15" s="60"/>
    </row>
    <row r="16" spans="1:13">
      <c r="B16" s="63"/>
      <c r="C16" s="63"/>
      <c r="D16" s="63"/>
      <c r="E16" s="63"/>
      <c r="F16" s="63"/>
      <c r="G16" s="63"/>
      <c r="I16" s="60"/>
      <c r="J16" s="60"/>
      <c r="K16" s="60"/>
      <c r="L16" s="60"/>
      <c r="M16" s="60"/>
    </row>
    <row r="17" spans="1:13">
      <c r="B17" s="63"/>
      <c r="C17" s="63"/>
      <c r="D17" s="63"/>
      <c r="E17" s="63"/>
      <c r="F17" s="63"/>
      <c r="G17" s="63"/>
      <c r="I17" s="60"/>
      <c r="J17" s="60"/>
      <c r="K17" s="60"/>
      <c r="L17" s="60"/>
      <c r="M17" s="60"/>
    </row>
    <row r="18" spans="1:13">
      <c r="B18" s="63"/>
      <c r="C18" s="63"/>
      <c r="D18" s="63"/>
      <c r="E18" s="63"/>
      <c r="F18" s="63"/>
      <c r="G18" s="63"/>
      <c r="I18" s="60"/>
      <c r="J18" s="60"/>
      <c r="K18" s="60"/>
      <c r="L18" s="60"/>
      <c r="M18" s="60"/>
    </row>
    <row r="19" spans="1:13">
      <c r="B19" s="63"/>
      <c r="C19" s="63"/>
      <c r="D19" s="63"/>
      <c r="E19" s="63"/>
      <c r="F19" s="63"/>
      <c r="G19" s="63"/>
      <c r="I19" t="s">
        <v>81</v>
      </c>
    </row>
    <row r="20" spans="1:13">
      <c r="B20" s="63"/>
      <c r="C20" s="63"/>
      <c r="D20" s="63"/>
      <c r="E20" s="63"/>
      <c r="F20" s="63"/>
      <c r="G20" s="63"/>
      <c r="I20" s="44" t="s">
        <v>74</v>
      </c>
      <c r="J20" s="44"/>
      <c r="K20" s="44"/>
      <c r="L20" s="44"/>
      <c r="M20" s="44"/>
    </row>
    <row r="21" spans="1:13">
      <c r="B21" s="63"/>
      <c r="C21" s="63"/>
      <c r="D21" s="63"/>
      <c r="E21" s="63"/>
      <c r="F21" s="63"/>
      <c r="G21" s="63"/>
      <c r="I21" s="44"/>
      <c r="J21" s="44"/>
      <c r="K21" s="44"/>
      <c r="L21" s="44"/>
      <c r="M21" s="44"/>
    </row>
    <row r="22" spans="1:13">
      <c r="B22" s="63"/>
      <c r="C22" s="63"/>
      <c r="D22" s="63"/>
      <c r="E22" s="63"/>
      <c r="F22" s="63"/>
      <c r="G22" s="63"/>
      <c r="I22" s="44" t="s">
        <v>75</v>
      </c>
      <c r="J22" s="248"/>
      <c r="K22" s="44" t="s">
        <v>72</v>
      </c>
      <c r="L22" s="248"/>
      <c r="M22" s="44" t="s">
        <v>78</v>
      </c>
    </row>
    <row r="23" spans="1:13">
      <c r="B23" s="63"/>
      <c r="C23" s="63"/>
      <c r="D23" s="63"/>
      <c r="E23" s="63"/>
      <c r="F23" s="63"/>
      <c r="G23" s="63"/>
      <c r="I23" s="44" t="s">
        <v>77</v>
      </c>
      <c r="J23" s="248"/>
      <c r="K23" s="44" t="s">
        <v>72</v>
      </c>
      <c r="L23" s="248"/>
      <c r="M23" s="44" t="s">
        <v>78</v>
      </c>
    </row>
    <row r="24" spans="1:13">
      <c r="I24" s="61"/>
      <c r="J24" s="61"/>
      <c r="K24" s="61"/>
      <c r="L24" s="61"/>
      <c r="M24" s="61"/>
    </row>
    <row r="31" spans="1:13">
      <c r="A31" s="64" t="s">
        <v>210</v>
      </c>
    </row>
    <row r="35" spans="2:7">
      <c r="B35" s="63"/>
      <c r="C35" s="63"/>
      <c r="D35" s="63"/>
      <c r="E35" s="63"/>
      <c r="F35" s="63"/>
      <c r="G35" s="63"/>
    </row>
    <row r="36" spans="2:7">
      <c r="B36" s="63"/>
      <c r="C36" s="63"/>
      <c r="D36" s="63"/>
      <c r="E36" s="63"/>
      <c r="F36" s="63"/>
      <c r="G36" s="63"/>
    </row>
    <row r="37" spans="2:7">
      <c r="B37" s="63"/>
      <c r="C37" s="63" t="s">
        <v>82</v>
      </c>
      <c r="D37" s="63"/>
      <c r="E37" s="63"/>
      <c r="F37" s="63"/>
      <c r="G37" s="63"/>
    </row>
    <row r="38" spans="2:7">
      <c r="B38" s="63"/>
      <c r="C38" s="63" t="s">
        <v>208</v>
      </c>
      <c r="D38" s="63"/>
      <c r="E38" s="63"/>
      <c r="F38" s="63"/>
      <c r="G38" s="63"/>
    </row>
    <row r="39" spans="2:7">
      <c r="B39" s="63"/>
      <c r="C39" s="63"/>
      <c r="D39" s="63"/>
      <c r="E39" s="63"/>
      <c r="F39" s="63"/>
      <c r="G39" s="63"/>
    </row>
    <row r="40" spans="2:7">
      <c r="B40" s="63"/>
      <c r="C40" s="63"/>
      <c r="D40" s="63"/>
      <c r="E40" s="63"/>
      <c r="F40" s="63"/>
      <c r="G40" s="63"/>
    </row>
    <row r="41" spans="2:7">
      <c r="B41" s="63"/>
      <c r="C41" s="63"/>
      <c r="D41" s="63"/>
      <c r="E41" s="63"/>
      <c r="F41" s="63"/>
      <c r="G41" s="63"/>
    </row>
    <row r="42" spans="2:7">
      <c r="B42" s="63"/>
      <c r="C42" s="63"/>
      <c r="D42" s="63"/>
      <c r="E42" s="63"/>
      <c r="F42" s="63"/>
      <c r="G42" s="63"/>
    </row>
    <row r="43" spans="2:7">
      <c r="B43" s="63"/>
      <c r="C43" s="63"/>
      <c r="D43" s="63"/>
      <c r="E43" s="63"/>
      <c r="F43" s="63"/>
      <c r="G43" s="63"/>
    </row>
    <row r="44" spans="2:7">
      <c r="B44" s="63"/>
      <c r="C44" s="63"/>
      <c r="D44" s="63"/>
      <c r="E44" s="63"/>
      <c r="F44" s="63"/>
      <c r="G44" s="63"/>
    </row>
    <row r="45" spans="2:7">
      <c r="B45" s="63"/>
      <c r="C45" s="63"/>
      <c r="D45" s="63"/>
      <c r="E45" s="63"/>
      <c r="F45" s="63"/>
      <c r="G45" s="63"/>
    </row>
    <row r="46" spans="2:7">
      <c r="B46" s="63"/>
      <c r="C46" s="63"/>
      <c r="D46" s="63"/>
      <c r="E46" s="63"/>
      <c r="F46" s="63"/>
      <c r="G46" s="63"/>
    </row>
    <row r="47" spans="2:7">
      <c r="B47" s="63"/>
      <c r="C47" s="63"/>
      <c r="D47" s="63"/>
      <c r="E47" s="63"/>
      <c r="F47" s="63"/>
      <c r="G47" s="63"/>
    </row>
    <row r="48" spans="2:7">
      <c r="B48" s="63"/>
      <c r="C48" s="63"/>
      <c r="D48" s="63"/>
      <c r="E48" s="63"/>
      <c r="F48" s="63"/>
      <c r="G48" s="63"/>
    </row>
    <row r="49" spans="2:7">
      <c r="B49" s="63"/>
      <c r="C49" s="63"/>
      <c r="D49" s="63"/>
      <c r="E49" s="63"/>
      <c r="F49" s="63"/>
      <c r="G49" s="63"/>
    </row>
    <row r="50" spans="2:7">
      <c r="B50" s="63"/>
      <c r="C50" s="63"/>
      <c r="D50" s="63"/>
      <c r="E50" s="63"/>
      <c r="F50" s="63"/>
      <c r="G50" s="63"/>
    </row>
    <row r="51" spans="2:7">
      <c r="B51" s="63"/>
      <c r="C51" s="63"/>
      <c r="D51" s="63"/>
      <c r="E51" s="63"/>
      <c r="F51" s="63"/>
      <c r="G51" s="63"/>
    </row>
    <row r="52" spans="2:7">
      <c r="B52" s="63"/>
      <c r="C52" s="63"/>
      <c r="D52" s="63"/>
      <c r="E52" s="63"/>
      <c r="F52" s="63"/>
      <c r="G52" s="63"/>
    </row>
    <row r="53" spans="2:7">
      <c r="B53" s="63"/>
      <c r="C53" s="63"/>
      <c r="D53" s="63"/>
      <c r="E53" s="63"/>
      <c r="F53" s="63"/>
      <c r="G53" s="63"/>
    </row>
    <row r="54" spans="2:7">
      <c r="B54" s="63"/>
      <c r="C54" s="63"/>
      <c r="D54" s="63"/>
      <c r="E54" s="63"/>
      <c r="F54" s="63"/>
      <c r="G54" s="63"/>
    </row>
    <row r="55" spans="2:7">
      <c r="B55" s="63"/>
      <c r="C55" s="63"/>
      <c r="D55" s="63"/>
      <c r="E55" s="63"/>
      <c r="F55" s="63"/>
      <c r="G55" s="63"/>
    </row>
    <row r="57" spans="2:7">
      <c r="C57" s="7"/>
      <c r="D57" s="7" t="s">
        <v>163</v>
      </c>
      <c r="E57" s="7" t="s">
        <v>164</v>
      </c>
      <c r="F57" s="7" t="s">
        <v>165</v>
      </c>
      <c r="G57" s="7"/>
    </row>
    <row r="58" spans="2:7">
      <c r="C58" s="7"/>
      <c r="D58" s="55" t="s">
        <v>68</v>
      </c>
      <c r="E58" s="246"/>
      <c r="F58" s="7" t="s">
        <v>67</v>
      </c>
      <c r="G58" s="7"/>
    </row>
    <row r="59" spans="2:7">
      <c r="C59" s="7"/>
      <c r="D59" s="57" t="s">
        <v>69</v>
      </c>
      <c r="E59" s="247"/>
      <c r="F59" s="7" t="s">
        <v>67</v>
      </c>
      <c r="G59" s="7"/>
    </row>
    <row r="60" spans="2:7" ht="18">
      <c r="C60" s="7"/>
      <c r="D60" s="7" t="s">
        <v>36</v>
      </c>
      <c r="E60" s="59">
        <v>0.28000000000000003</v>
      </c>
      <c r="F60" s="7"/>
      <c r="G60" s="7"/>
    </row>
    <row r="61" spans="2:7">
      <c r="C61" s="7"/>
      <c r="D61" s="7" t="s">
        <v>71</v>
      </c>
      <c r="E61" s="56">
        <v>20</v>
      </c>
      <c r="F61" s="7" t="s">
        <v>72</v>
      </c>
      <c r="G61" s="7"/>
    </row>
    <row r="62" spans="2:7">
      <c r="C62" s="44" t="s">
        <v>74</v>
      </c>
      <c r="D62" s="44"/>
      <c r="E62" s="44"/>
      <c r="F62" s="44"/>
      <c r="G62" s="44"/>
    </row>
    <row r="63" spans="2:7">
      <c r="C63" s="44"/>
      <c r="D63" s="44"/>
      <c r="E63" s="44"/>
      <c r="F63" s="44"/>
      <c r="G63" s="44"/>
    </row>
    <row r="64" spans="2:7">
      <c r="C64" s="44" t="s">
        <v>75</v>
      </c>
      <c r="D64" s="246"/>
      <c r="E64" s="44" t="s">
        <v>72</v>
      </c>
      <c r="F64" s="246"/>
      <c r="G64" s="44" t="s">
        <v>78</v>
      </c>
    </row>
    <row r="65" spans="1:7">
      <c r="C65" s="44" t="s">
        <v>77</v>
      </c>
      <c r="D65" s="247"/>
      <c r="E65" s="44" t="s">
        <v>72</v>
      </c>
      <c r="F65" s="247"/>
      <c r="G65" s="44" t="s">
        <v>78</v>
      </c>
    </row>
    <row r="66" spans="1:7">
      <c r="C66" s="44"/>
      <c r="D66" s="44"/>
      <c r="E66" s="44"/>
      <c r="F66" s="44"/>
      <c r="G66" s="44"/>
    </row>
    <row r="67" spans="1:7">
      <c r="C67" s="44"/>
      <c r="D67" s="44"/>
      <c r="E67" s="44"/>
      <c r="F67" s="44"/>
      <c r="G67" s="44"/>
    </row>
    <row r="69" spans="1:7">
      <c r="A69" s="64" t="s">
        <v>215</v>
      </c>
    </row>
    <row r="70" spans="1:7">
      <c r="A70" s="168"/>
      <c r="B70" s="168"/>
      <c r="C70" s="168"/>
      <c r="D70" s="168"/>
      <c r="E70" s="168"/>
      <c r="F70" s="168"/>
    </row>
    <row r="71" spans="1:7">
      <c r="A71" s="193"/>
      <c r="B71" s="168" t="s">
        <v>216</v>
      </c>
      <c r="C71" s="168"/>
      <c r="D71" s="168"/>
      <c r="E71" s="168"/>
      <c r="F71" s="168"/>
    </row>
    <row r="72" spans="1:7">
      <c r="A72" s="168"/>
      <c r="B72" s="168" t="s">
        <v>217</v>
      </c>
      <c r="C72" s="168"/>
      <c r="D72" s="168"/>
      <c r="E72" s="168"/>
      <c r="F72" s="168"/>
    </row>
    <row r="73" spans="1:7">
      <c r="A73" s="168"/>
      <c r="B73" s="153" t="s">
        <v>2</v>
      </c>
      <c r="C73" s="153" t="s">
        <v>3</v>
      </c>
      <c r="D73" s="153" t="s">
        <v>23</v>
      </c>
      <c r="E73" s="153" t="s">
        <v>21</v>
      </c>
      <c r="F73" s="168"/>
    </row>
    <row r="74" spans="1:7">
      <c r="A74" s="168"/>
      <c r="B74" s="194">
        <v>2</v>
      </c>
      <c r="C74" s="194">
        <v>3</v>
      </c>
      <c r="D74" s="194">
        <v>98</v>
      </c>
      <c r="E74" s="153">
        <v>1</v>
      </c>
      <c r="F74" s="168"/>
    </row>
    <row r="75" spans="1:7">
      <c r="A75" s="168"/>
      <c r="B75" s="194">
        <v>3</v>
      </c>
      <c r="C75" s="194">
        <v>7</v>
      </c>
      <c r="D75" s="194">
        <v>100</v>
      </c>
      <c r="E75" s="153">
        <v>1</v>
      </c>
      <c r="F75" s="168"/>
    </row>
    <row r="76" spans="1:7">
      <c r="A76" s="168"/>
      <c r="B76" s="194">
        <v>7</v>
      </c>
      <c r="C76" s="194">
        <v>3</v>
      </c>
      <c r="D76" s="194">
        <v>96</v>
      </c>
      <c r="E76" s="153">
        <v>1</v>
      </c>
      <c r="F76" s="168"/>
    </row>
    <row r="77" spans="1:7">
      <c r="A77" s="168"/>
      <c r="B77" s="168"/>
      <c r="C77" s="168"/>
      <c r="D77" s="168"/>
      <c r="E77" s="168"/>
      <c r="F77" s="168"/>
    </row>
    <row r="78" spans="1:7">
      <c r="A78" s="168"/>
      <c r="B78" s="168"/>
      <c r="C78" s="168"/>
      <c r="D78" s="168"/>
      <c r="E78" s="168"/>
      <c r="F78" s="168"/>
    </row>
    <row r="80" spans="1:7">
      <c r="E80" s="1" t="s">
        <v>13</v>
      </c>
      <c r="F80" s="1" t="s">
        <v>14</v>
      </c>
    </row>
    <row r="81" spans="2:29">
      <c r="B81" s="2" t="s">
        <v>4</v>
      </c>
      <c r="C81" s="1" t="s">
        <v>24</v>
      </c>
      <c r="E81" s="3" t="s">
        <v>5</v>
      </c>
      <c r="F81" s="4" t="s">
        <v>218</v>
      </c>
    </row>
    <row r="82" spans="2:29">
      <c r="B82" s="2">
        <f>B74</f>
        <v>2</v>
      </c>
      <c r="C82" s="2">
        <f>C74</f>
        <v>3</v>
      </c>
      <c r="D82" s="2">
        <f>D74</f>
        <v>98</v>
      </c>
      <c r="E82" s="3" t="s">
        <v>6</v>
      </c>
      <c r="F82" s="4">
        <f>E74</f>
        <v>1</v>
      </c>
    </row>
    <row r="83" spans="2:29">
      <c r="B83" s="2">
        <f t="shared" ref="B83:D84" si="0">B75</f>
        <v>3</v>
      </c>
      <c r="C83" s="2">
        <f t="shared" si="0"/>
        <v>7</v>
      </c>
      <c r="D83" s="2">
        <f t="shared" si="0"/>
        <v>100</v>
      </c>
      <c r="E83" s="3" t="s">
        <v>7</v>
      </c>
      <c r="F83" s="4">
        <f t="shared" ref="F83:F84" si="1">E75</f>
        <v>1</v>
      </c>
    </row>
    <row r="84" spans="2:29">
      <c r="B84" s="2">
        <f t="shared" si="0"/>
        <v>7</v>
      </c>
      <c r="C84" s="2">
        <f t="shared" si="0"/>
        <v>3</v>
      </c>
      <c r="D84" s="2">
        <f t="shared" si="0"/>
        <v>96</v>
      </c>
      <c r="E84" s="3" t="s">
        <v>12</v>
      </c>
      <c r="F84" s="4">
        <f t="shared" si="1"/>
        <v>1</v>
      </c>
    </row>
    <row r="86" spans="2:29">
      <c r="B86" s="67" t="s">
        <v>25</v>
      </c>
      <c r="C86" s="67"/>
      <c r="D86" s="67"/>
    </row>
    <row r="87" spans="2:29" ht="17.25">
      <c r="B87" s="67" t="s">
        <v>26</v>
      </c>
      <c r="C87" s="67"/>
      <c r="D87" s="67"/>
    </row>
    <row r="88" spans="2:29" ht="17.25">
      <c r="B88" s="67" t="s">
        <v>27</v>
      </c>
      <c r="C88" s="67"/>
      <c r="D88" s="67"/>
    </row>
    <row r="90" spans="2:29">
      <c r="Z90" t="s">
        <v>231</v>
      </c>
    </row>
    <row r="91" spans="2:29" ht="17.25">
      <c r="B91" s="5" t="s">
        <v>9</v>
      </c>
      <c r="C91" t="s">
        <v>24</v>
      </c>
      <c r="AB91" s="1" t="s">
        <v>0</v>
      </c>
      <c r="AC91" s="1" t="s">
        <v>1</v>
      </c>
    </row>
    <row r="92" spans="2:29">
      <c r="B92" s="5">
        <f t="array" ref="B92:D94">TRANSPOSE(B82:D84)</f>
        <v>2</v>
      </c>
      <c r="C92" s="5">
        <v>3</v>
      </c>
      <c r="D92" s="5">
        <v>7</v>
      </c>
      <c r="Z92" s="1" t="s">
        <v>232</v>
      </c>
      <c r="AA92" s="1">
        <f>MAX(D74:D76)</f>
        <v>100</v>
      </c>
      <c r="AB92" s="1">
        <f>IF(AA92=D74,B74,IF(AA92=D75,B75,B76))</f>
        <v>3</v>
      </c>
      <c r="AC92" s="1">
        <f>IF(AA92=D74,C74,IF(AA92=D75,C75,C76))</f>
        <v>7</v>
      </c>
    </row>
    <row r="93" spans="2:29">
      <c r="B93" s="5">
        <v>3</v>
      </c>
      <c r="C93" s="5">
        <v>7</v>
      </c>
      <c r="D93" s="5">
        <v>3</v>
      </c>
      <c r="Z93" s="1" t="s">
        <v>233</v>
      </c>
      <c r="AA93" s="1">
        <f>MIN(D74:D76)</f>
        <v>96</v>
      </c>
      <c r="AB93" s="1">
        <f>IF(AA93=D74,B74,IF(AA93=D75,B75,B76))</f>
        <v>7</v>
      </c>
      <c r="AC93" s="1">
        <f>IF(AA93=D74,C74,IF(AA93=D75,C75,C76))</f>
        <v>3</v>
      </c>
    </row>
    <row r="94" spans="2:29">
      <c r="B94" s="5">
        <v>98</v>
      </c>
      <c r="C94" s="5">
        <v>100</v>
      </c>
      <c r="D94" s="5">
        <v>96</v>
      </c>
      <c r="Z94" t="s">
        <v>234</v>
      </c>
      <c r="AC94" t="str">
        <f>IF(AC92&gt;AC93,"south","north")</f>
        <v>south</v>
      </c>
    </row>
    <row r="95" spans="2:29">
      <c r="Z95" t="s">
        <v>235</v>
      </c>
      <c r="AC95" t="str">
        <f>IF(AB92&gt;AB93,"west","east")</f>
        <v>east</v>
      </c>
    </row>
    <row r="96" spans="2:29" ht="17.25">
      <c r="B96" s="6" t="s">
        <v>10</v>
      </c>
      <c r="C96" t="s">
        <v>24</v>
      </c>
      <c r="Z96" t="s">
        <v>236</v>
      </c>
      <c r="AC96">
        <f>IF(AC94="north",IF(AC95="east",1,4),IF(AC95="west",3,2))</f>
        <v>2</v>
      </c>
    </row>
    <row r="97" spans="2:6">
      <c r="B97" s="6">
        <f t="array" ref="B97:D99">MMULT(B92:D94,B82:D84)</f>
        <v>62</v>
      </c>
      <c r="C97" s="6">
        <v>48</v>
      </c>
      <c r="D97" s="6">
        <v>1168</v>
      </c>
    </row>
    <row r="98" spans="2:6">
      <c r="B98" s="6">
        <v>48</v>
      </c>
      <c r="C98" s="6">
        <v>67</v>
      </c>
      <c r="D98" s="6">
        <v>1282</v>
      </c>
    </row>
    <row r="99" spans="2:6">
      <c r="B99" s="6">
        <v>1168</v>
      </c>
      <c r="C99" s="6">
        <v>1282</v>
      </c>
      <c r="D99" s="6">
        <v>28820</v>
      </c>
    </row>
    <row r="101" spans="2:6" ht="17.25">
      <c r="B101" s="7" t="s">
        <v>11</v>
      </c>
      <c r="C101" t="s">
        <v>24</v>
      </c>
    </row>
    <row r="102" spans="2:6">
      <c r="B102" s="7">
        <f t="array" ref="B102:D104">MINVERSE(B97:D99)</f>
        <v>7.6367307896694658E-2</v>
      </c>
      <c r="C102" s="7">
        <v>3.0294398979700213E-2</v>
      </c>
      <c r="D102" s="7">
        <v>-4.4425550005314021E-3</v>
      </c>
    </row>
    <row r="103" spans="2:6">
      <c r="B103" s="7">
        <v>3.02943989797003E-2</v>
      </c>
      <c r="C103" s="7">
        <v>0.11229036029333613</v>
      </c>
      <c r="D103" s="7">
        <v>-6.2227654373472208E-3</v>
      </c>
    </row>
    <row r="104" spans="2:6">
      <c r="B104" s="7">
        <v>-4.4425550005314065E-3</v>
      </c>
      <c r="C104" s="7">
        <v>-6.2227654373472165E-3</v>
      </c>
      <c r="D104" s="7">
        <v>4.9155064300138152E-4</v>
      </c>
    </row>
    <row r="107" spans="2:6" ht="17.25">
      <c r="B107" s="8" t="s">
        <v>28</v>
      </c>
      <c r="C107" t="s">
        <v>29</v>
      </c>
    </row>
    <row r="108" spans="2:6">
      <c r="B108" s="8">
        <f t="array" ref="B108:B110">MMULT(B102:D104,MMULT(B92:D94,F82:F84))</f>
        <v>4.123711340206393E-3</v>
      </c>
    </row>
    <row r="109" spans="2:6">
      <c r="B109" s="8">
        <v>-6.1855670103097005E-3</v>
      </c>
    </row>
    <row r="110" spans="2:6">
      <c r="B110" s="8">
        <v>1.0309278350515455E-2</v>
      </c>
    </row>
    <row r="112" spans="2:6">
      <c r="B112" s="249" t="s">
        <v>17</v>
      </c>
      <c r="C112" s="250"/>
      <c r="D112" s="249"/>
      <c r="E112" s="250"/>
      <c r="F112" s="250"/>
    </row>
    <row r="113" spans="2:6">
      <c r="B113" s="249">
        <f>ATAN(B109/B108)</f>
        <v>-0.98279372324733738</v>
      </c>
      <c r="C113" s="250" t="s">
        <v>151</v>
      </c>
      <c r="D113" s="251">
        <f>DEGREES(B113)</f>
        <v>-56.309932474020691</v>
      </c>
      <c r="E113" s="250" t="s">
        <v>19</v>
      </c>
      <c r="F113" s="250"/>
    </row>
    <row r="114" spans="2:6">
      <c r="B114" s="252" t="s">
        <v>237</v>
      </c>
      <c r="C114" s="250"/>
      <c r="D114" s="251"/>
      <c r="E114" s="250"/>
      <c r="F114" s="250" t="str">
        <f>IF(AC92&gt;AC93,"south","north")</f>
        <v>south</v>
      </c>
    </row>
    <row r="115" spans="2:6">
      <c r="B115" s="252" t="s">
        <v>134</v>
      </c>
      <c r="C115" s="250"/>
      <c r="D115" s="253"/>
      <c r="E115" s="254">
        <f>Z97</f>
        <v>0</v>
      </c>
      <c r="F115" s="250" t="str">
        <f>IF(AB92&gt;AB93,"west","east")</f>
        <v>east</v>
      </c>
    </row>
    <row r="116" spans="2:6">
      <c r="B116" s="234" t="s">
        <v>17</v>
      </c>
      <c r="C116" s="235"/>
      <c r="D116" s="234" t="s">
        <v>20</v>
      </c>
      <c r="E116" s="238"/>
      <c r="F116" s="235"/>
    </row>
    <row r="117" spans="2:6">
      <c r="B117" s="144">
        <f>ATAN(B109/B108)</f>
        <v>-0.98279372324733738</v>
      </c>
      <c r="C117" s="183" t="s">
        <v>18</v>
      </c>
      <c r="D117" s="239">
        <f>SQRT((B108/B110)^2+(B109/B110)^2)</f>
        <v>0.72111025509284377</v>
      </c>
      <c r="E117" s="50"/>
      <c r="F117" s="183"/>
    </row>
    <row r="118" spans="2:6" ht="17.25">
      <c r="B118" s="236">
        <f>DEGREES(B117)</f>
        <v>-56.309932474020691</v>
      </c>
      <c r="C118" s="237" t="s">
        <v>238</v>
      </c>
      <c r="D118" s="236">
        <f>IF(AC96=1,270+B118,IF(AC96=2, 270+B118,IF(AC96=3,90+B118,90-B118)))</f>
        <v>213.69006752597932</v>
      </c>
      <c r="E118" s="240" t="s">
        <v>219</v>
      </c>
      <c r="F118" s="237"/>
    </row>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B82EE3-2277-4E00-BD9E-3969831CB401}">
  <sheetPr codeName="Sheet4"/>
  <dimension ref="A1:AJ34"/>
  <sheetViews>
    <sheetView zoomScale="63" zoomScaleNormal="63" workbookViewId="0">
      <selection activeCell="K3" sqref="K3"/>
    </sheetView>
  </sheetViews>
  <sheetFormatPr defaultRowHeight="15"/>
  <cols>
    <col min="2" max="2" width="12" bestFit="1" customWidth="1"/>
    <col min="7" max="7" width="12.42578125" customWidth="1"/>
    <col min="8" max="8" width="8.85546875" customWidth="1"/>
    <col min="26" max="26" width="4.85546875" customWidth="1"/>
    <col min="27" max="36" width="8.85546875" customWidth="1"/>
  </cols>
  <sheetData>
    <row r="1" spans="1:36" ht="21">
      <c r="A1" s="82" t="s">
        <v>103</v>
      </c>
      <c r="D1">
        <v>4</v>
      </c>
      <c r="E1">
        <f>D1+1</f>
        <v>5</v>
      </c>
      <c r="F1">
        <f t="shared" ref="F1:P1" si="0">E1+1</f>
        <v>6</v>
      </c>
      <c r="G1">
        <f t="shared" si="0"/>
        <v>7</v>
      </c>
      <c r="H1">
        <f t="shared" si="0"/>
        <v>8</v>
      </c>
      <c r="I1">
        <f t="shared" si="0"/>
        <v>9</v>
      </c>
      <c r="J1">
        <f t="shared" si="0"/>
        <v>10</v>
      </c>
      <c r="K1">
        <f t="shared" si="0"/>
        <v>11</v>
      </c>
      <c r="L1">
        <f t="shared" si="0"/>
        <v>12</v>
      </c>
      <c r="M1">
        <f t="shared" si="0"/>
        <v>13</v>
      </c>
      <c r="N1">
        <f t="shared" si="0"/>
        <v>14</v>
      </c>
      <c r="O1">
        <f t="shared" si="0"/>
        <v>15</v>
      </c>
      <c r="P1">
        <f t="shared" si="0"/>
        <v>16</v>
      </c>
      <c r="Q1">
        <f t="shared" ref="Q1" si="1">P1+1</f>
        <v>17</v>
      </c>
      <c r="R1">
        <f t="shared" ref="R1" si="2">Q1+1</f>
        <v>18</v>
      </c>
      <c r="S1">
        <f t="shared" ref="S1" si="3">R1+1</f>
        <v>19</v>
      </c>
      <c r="T1">
        <f t="shared" ref="T1" si="4">S1+1</f>
        <v>20</v>
      </c>
      <c r="U1">
        <f t="shared" ref="U1" si="5">T1+1</f>
        <v>21</v>
      </c>
      <c r="V1">
        <f t="shared" ref="V1" si="6">U1+1</f>
        <v>22</v>
      </c>
      <c r="W1">
        <f t="shared" ref="W1" si="7">V1+1</f>
        <v>23</v>
      </c>
      <c r="X1">
        <f t="shared" ref="X1" si="8">W1+1</f>
        <v>24</v>
      </c>
      <c r="Y1">
        <f t="shared" ref="Y1" si="9">X1+1</f>
        <v>25</v>
      </c>
      <c r="Z1">
        <f t="shared" ref="Z1" si="10">Y1+1</f>
        <v>26</v>
      </c>
      <c r="AA1">
        <f t="shared" ref="AA1" si="11">Z1+1</f>
        <v>27</v>
      </c>
      <c r="AB1">
        <f t="shared" ref="AB1" si="12">AA1+1</f>
        <v>28</v>
      </c>
      <c r="AC1">
        <f t="shared" ref="AC1" si="13">AB1+1</f>
        <v>29</v>
      </c>
      <c r="AD1">
        <f t="shared" ref="AD1" si="14">AC1+1</f>
        <v>30</v>
      </c>
      <c r="AE1">
        <f t="shared" ref="AE1" si="15">AD1+1</f>
        <v>31</v>
      </c>
    </row>
    <row r="2" spans="1:36">
      <c r="AH2" t="s">
        <v>104</v>
      </c>
    </row>
    <row r="3" spans="1:36">
      <c r="AG3" t="s">
        <v>106</v>
      </c>
      <c r="AH3" t="s">
        <v>105</v>
      </c>
      <c r="AI3" t="s">
        <v>108</v>
      </c>
      <c r="AJ3" t="s">
        <v>109</v>
      </c>
    </row>
    <row r="4" spans="1:36" ht="15.75" thickBot="1">
      <c r="B4" s="64" t="s">
        <v>99</v>
      </c>
      <c r="AG4">
        <v>0</v>
      </c>
    </row>
    <row r="5" spans="1:36">
      <c r="B5" s="73" t="s">
        <v>76</v>
      </c>
      <c r="C5" s="74"/>
      <c r="D5" s="13" t="s">
        <v>72</v>
      </c>
      <c r="AA5" t="s">
        <v>87</v>
      </c>
      <c r="AB5" s="68">
        <f>((-1)*$AE$13*$AE$8+$C$6/2)</f>
        <v>0.99999874167873259</v>
      </c>
      <c r="AD5" s="71" t="s">
        <v>6</v>
      </c>
      <c r="AE5">
        <v>0.1</v>
      </c>
      <c r="AF5" t="s">
        <v>67</v>
      </c>
    </row>
    <row r="6" spans="1:36" ht="17.25">
      <c r="B6" s="75" t="s">
        <v>93</v>
      </c>
      <c r="C6" s="76">
        <v>2</v>
      </c>
      <c r="D6" s="16" t="s">
        <v>67</v>
      </c>
      <c r="AA6" t="s">
        <v>88</v>
      </c>
      <c r="AB6" s="8">
        <f>$C$7/2</f>
        <v>1.5</v>
      </c>
      <c r="AD6" t="s">
        <v>95</v>
      </c>
      <c r="AE6">
        <f>AE5*AE13</f>
        <v>0.12583212673664093</v>
      </c>
      <c r="AF6" t="s">
        <v>97</v>
      </c>
    </row>
    <row r="7" spans="1:36" ht="18" thickBot="1">
      <c r="B7" s="77" t="s">
        <v>94</v>
      </c>
      <c r="C7" s="78">
        <v>3</v>
      </c>
      <c r="D7" s="19" t="s">
        <v>67</v>
      </c>
      <c r="AA7" t="s">
        <v>90</v>
      </c>
      <c r="AB7" s="69">
        <f>2*SQRT($AE$6*$AE$8)</f>
        <v>7.0945648700012872E-4</v>
      </c>
      <c r="AD7" t="s">
        <v>96</v>
      </c>
      <c r="AE7">
        <f>AE6/10</f>
        <v>1.2583212673664093E-2</v>
      </c>
      <c r="AF7" t="s">
        <v>97</v>
      </c>
    </row>
    <row r="8" spans="1:36">
      <c r="AA8" t="s">
        <v>91</v>
      </c>
      <c r="AB8" s="48">
        <f>2*SQRT($AE$7*$AE$8)</f>
        <v>2.2434983997020449E-4</v>
      </c>
      <c r="AD8" t="s">
        <v>89</v>
      </c>
      <c r="AE8">
        <v>9.9999999999999995E-7</v>
      </c>
      <c r="AF8" t="s">
        <v>98</v>
      </c>
    </row>
    <row r="9" spans="1:36">
      <c r="A9" s="83"/>
      <c r="B9" s="84">
        <v>0</v>
      </c>
      <c r="C9" s="84">
        <v>1</v>
      </c>
      <c r="D9" s="84">
        <v>2</v>
      </c>
      <c r="E9" s="84">
        <v>3</v>
      </c>
      <c r="F9" s="84">
        <v>4</v>
      </c>
      <c r="G9" s="84">
        <v>5</v>
      </c>
      <c r="H9" s="84">
        <v>6</v>
      </c>
      <c r="I9" s="84">
        <v>7</v>
      </c>
      <c r="J9" s="84">
        <v>8</v>
      </c>
      <c r="K9" s="84">
        <v>9</v>
      </c>
      <c r="L9" s="84">
        <v>10</v>
      </c>
      <c r="M9" s="84">
        <v>11</v>
      </c>
      <c r="N9" s="84">
        <v>12</v>
      </c>
      <c r="O9" s="84">
        <v>13</v>
      </c>
      <c r="P9" s="84">
        <v>14</v>
      </c>
      <c r="Q9" s="84">
        <v>15</v>
      </c>
      <c r="R9" s="84">
        <v>16</v>
      </c>
      <c r="AA9" t="s">
        <v>92</v>
      </c>
      <c r="AB9" s="70">
        <f>((-1)*$AE$13*$AE$8-$C$6/2)</f>
        <v>-1.0000012583212674</v>
      </c>
      <c r="AE9">
        <v>0</v>
      </c>
    </row>
    <row r="10" spans="1:36">
      <c r="A10" s="83">
        <v>8</v>
      </c>
      <c r="B10" s="1">
        <f>1/8*(ERF((B$9/$AB$7+$AB$5/$AB$7))-ERF((B$9/$AB$7+$AB$9/$AB$7)))*(ERF(($A10/$AB$8+$AB$6/$AB$8))-ERF(($A10/$AB$8-$AB$6/$AB$8)))*(ERF(0.5/($AB$8/3.16))-ERF((-1)*0.5/($AB$8/3.16)))</f>
        <v>0</v>
      </c>
      <c r="C10" s="1">
        <f t="shared" ref="C10:R25" si="16">1/8*(ERF((C$9/$AB$7+$AB$5/$AB$7))-ERF((C$9/$AB$7+$AB$9/$AB$7)))*(ERF(($A10/$AB$8+$AB$6/$AB$8))-ERF(($A10/$AB$8-$AB$6/$AB$8)))*(ERF(0.5/($AB$8/3.16))-ERF((-1)*0.5/($AB$8/3.16)))</f>
        <v>0</v>
      </c>
      <c r="D10" s="1">
        <f t="shared" si="16"/>
        <v>0</v>
      </c>
      <c r="E10" s="1">
        <f t="shared" si="16"/>
        <v>0</v>
      </c>
      <c r="F10" s="1">
        <f t="shared" si="16"/>
        <v>0</v>
      </c>
      <c r="G10" s="1">
        <f t="shared" si="16"/>
        <v>0</v>
      </c>
      <c r="H10" s="1">
        <f t="shared" si="16"/>
        <v>0</v>
      </c>
      <c r="I10" s="1">
        <f t="shared" si="16"/>
        <v>0</v>
      </c>
      <c r="J10" s="1">
        <f t="shared" si="16"/>
        <v>0</v>
      </c>
      <c r="K10" s="1">
        <f t="shared" si="16"/>
        <v>0</v>
      </c>
      <c r="L10" s="1">
        <f t="shared" si="16"/>
        <v>0</v>
      </c>
      <c r="M10" s="1">
        <f t="shared" si="16"/>
        <v>0</v>
      </c>
      <c r="N10" s="1">
        <f t="shared" si="16"/>
        <v>0</v>
      </c>
      <c r="O10" s="1">
        <f t="shared" si="16"/>
        <v>0</v>
      </c>
      <c r="P10" s="1">
        <f t="shared" si="16"/>
        <v>0</v>
      </c>
      <c r="Q10" s="1">
        <f t="shared" si="16"/>
        <v>0</v>
      </c>
      <c r="R10" s="1">
        <f t="shared" si="16"/>
        <v>0</v>
      </c>
      <c r="AD10" t="s">
        <v>107</v>
      </c>
      <c r="AE10">
        <v>0</v>
      </c>
    </row>
    <row r="11" spans="1:36">
      <c r="A11" s="83">
        <v>7</v>
      </c>
      <c r="B11" s="1">
        <f t="shared" ref="B11:B26" si="17">1/8*(ERF((B$9/$AB$7+$AB$5/$AB$7))-ERF((B$9/$AB$7+$AB$9/$AB$7)))*(ERF(($A11/$AB$8+$AB$6/$AB$8))-ERF(($A11/$AB$8-$AB$6/$AB$8)))*(ERF(0.5/($AB$8/3.16))-ERF((-1)*0.5/($AB$8/3.16)))</f>
        <v>0</v>
      </c>
      <c r="C11" s="1">
        <f t="shared" si="16"/>
        <v>0</v>
      </c>
      <c r="D11" s="1">
        <f t="shared" si="16"/>
        <v>0</v>
      </c>
      <c r="E11" s="1">
        <f t="shared" si="16"/>
        <v>0</v>
      </c>
      <c r="F11" s="1">
        <f t="shared" si="16"/>
        <v>0</v>
      </c>
      <c r="G11" s="1">
        <f t="shared" si="16"/>
        <v>0</v>
      </c>
      <c r="H11" s="1">
        <f t="shared" si="16"/>
        <v>0</v>
      </c>
      <c r="I11" s="1">
        <f t="shared" si="16"/>
        <v>0</v>
      </c>
      <c r="J11" s="1">
        <f t="shared" si="16"/>
        <v>0</v>
      </c>
      <c r="K11" s="1">
        <f t="shared" si="16"/>
        <v>0</v>
      </c>
      <c r="L11" s="1">
        <f t="shared" si="16"/>
        <v>0</v>
      </c>
      <c r="M11" s="1">
        <f t="shared" si="16"/>
        <v>0</v>
      </c>
      <c r="N11" s="1">
        <f t="shared" si="16"/>
        <v>0</v>
      </c>
      <c r="O11" s="1">
        <f t="shared" si="16"/>
        <v>0</v>
      </c>
      <c r="P11" s="1">
        <f t="shared" si="16"/>
        <v>0</v>
      </c>
      <c r="Q11" s="1">
        <f t="shared" si="16"/>
        <v>0</v>
      </c>
      <c r="R11" s="1">
        <f t="shared" si="16"/>
        <v>0</v>
      </c>
      <c r="AD11" t="s">
        <v>175</v>
      </c>
      <c r="AE11" s="90">
        <v>1.2583212673664093</v>
      </c>
      <c r="AF11" t="s">
        <v>72</v>
      </c>
    </row>
    <row r="12" spans="1:36">
      <c r="A12" s="83">
        <v>6</v>
      </c>
      <c r="B12" s="1">
        <f t="shared" si="17"/>
        <v>0</v>
      </c>
      <c r="C12" s="1">
        <f t="shared" si="16"/>
        <v>0</v>
      </c>
      <c r="D12" s="1">
        <f t="shared" si="16"/>
        <v>0</v>
      </c>
      <c r="E12" s="1">
        <f t="shared" si="16"/>
        <v>0</v>
      </c>
      <c r="F12" s="1">
        <f t="shared" si="16"/>
        <v>0</v>
      </c>
      <c r="G12" s="1">
        <f t="shared" si="16"/>
        <v>0</v>
      </c>
      <c r="H12" s="1">
        <f t="shared" si="16"/>
        <v>0</v>
      </c>
      <c r="I12" s="1">
        <f t="shared" si="16"/>
        <v>0</v>
      </c>
      <c r="J12" s="1">
        <f t="shared" si="16"/>
        <v>0</v>
      </c>
      <c r="K12" s="1">
        <f t="shared" si="16"/>
        <v>0</v>
      </c>
      <c r="L12" s="1">
        <f t="shared" si="16"/>
        <v>0</v>
      </c>
      <c r="M12" s="1">
        <f t="shared" si="16"/>
        <v>0</v>
      </c>
      <c r="N12" s="1">
        <f t="shared" si="16"/>
        <v>0</v>
      </c>
      <c r="O12" s="1">
        <f t="shared" si="16"/>
        <v>0</v>
      </c>
      <c r="P12" s="1">
        <f t="shared" si="16"/>
        <v>0</v>
      </c>
      <c r="Q12" s="1">
        <f t="shared" si="16"/>
        <v>0</v>
      </c>
      <c r="R12" s="1">
        <f t="shared" si="16"/>
        <v>0</v>
      </c>
      <c r="AD12" t="s">
        <v>176</v>
      </c>
      <c r="AE12">
        <f>C5</f>
        <v>0</v>
      </c>
      <c r="AF12" t="s">
        <v>72</v>
      </c>
    </row>
    <row r="13" spans="1:36">
      <c r="A13" s="83">
        <v>5</v>
      </c>
      <c r="B13" s="1">
        <f t="shared" si="17"/>
        <v>0</v>
      </c>
      <c r="C13" s="1">
        <f t="shared" si="16"/>
        <v>0</v>
      </c>
      <c r="D13" s="1">
        <f t="shared" si="16"/>
        <v>0</v>
      </c>
      <c r="E13" s="1">
        <f t="shared" si="16"/>
        <v>0</v>
      </c>
      <c r="F13" s="1">
        <f t="shared" si="16"/>
        <v>0</v>
      </c>
      <c r="G13" s="1">
        <f t="shared" si="16"/>
        <v>0</v>
      </c>
      <c r="H13" s="1">
        <f t="shared" si="16"/>
        <v>0</v>
      </c>
      <c r="I13" s="1">
        <f t="shared" si="16"/>
        <v>0</v>
      </c>
      <c r="J13" s="1">
        <f t="shared" si="16"/>
        <v>0</v>
      </c>
      <c r="K13" s="1">
        <f t="shared" si="16"/>
        <v>0</v>
      </c>
      <c r="L13" s="1">
        <f t="shared" si="16"/>
        <v>0</v>
      </c>
      <c r="M13" s="1">
        <f t="shared" si="16"/>
        <v>0</v>
      </c>
      <c r="N13" s="1">
        <f t="shared" si="16"/>
        <v>0</v>
      </c>
      <c r="O13" s="1">
        <f t="shared" si="16"/>
        <v>0</v>
      </c>
      <c r="P13" s="1">
        <f t="shared" si="16"/>
        <v>0</v>
      </c>
      <c r="Q13" s="1">
        <f t="shared" si="16"/>
        <v>0</v>
      </c>
      <c r="R13" s="1">
        <f t="shared" si="16"/>
        <v>0</v>
      </c>
      <c r="AD13" t="s">
        <v>76</v>
      </c>
      <c r="AE13">
        <f>IF(C5&gt;0.00000001,C5,AE11)</f>
        <v>1.2583212673664093</v>
      </c>
    </row>
    <row r="14" spans="1:36">
      <c r="A14" s="83">
        <v>4</v>
      </c>
      <c r="B14" s="1">
        <f t="shared" si="17"/>
        <v>0</v>
      </c>
      <c r="C14" s="1">
        <f t="shared" si="16"/>
        <v>0</v>
      </c>
      <c r="D14" s="1">
        <f t="shared" si="16"/>
        <v>0</v>
      </c>
      <c r="E14" s="1">
        <f t="shared" si="16"/>
        <v>0</v>
      </c>
      <c r="F14" s="1">
        <f t="shared" si="16"/>
        <v>0</v>
      </c>
      <c r="G14" s="1">
        <f t="shared" si="16"/>
        <v>0</v>
      </c>
      <c r="H14" s="1">
        <f t="shared" si="16"/>
        <v>0</v>
      </c>
      <c r="I14" s="1">
        <f t="shared" si="16"/>
        <v>0</v>
      </c>
      <c r="J14" s="1">
        <f t="shared" si="16"/>
        <v>0</v>
      </c>
      <c r="K14" s="1">
        <f t="shared" si="16"/>
        <v>0</v>
      </c>
      <c r="L14" s="1">
        <f t="shared" si="16"/>
        <v>0</v>
      </c>
      <c r="M14" s="1">
        <f t="shared" si="16"/>
        <v>0</v>
      </c>
      <c r="N14" s="1">
        <f t="shared" si="16"/>
        <v>0</v>
      </c>
      <c r="O14" s="1">
        <f t="shared" si="16"/>
        <v>0</v>
      </c>
      <c r="P14" s="1">
        <f t="shared" si="16"/>
        <v>0</v>
      </c>
      <c r="Q14" s="1">
        <f t="shared" si="16"/>
        <v>0</v>
      </c>
      <c r="R14" s="1">
        <f t="shared" si="16"/>
        <v>0</v>
      </c>
      <c r="AD14" t="s">
        <v>177</v>
      </c>
      <c r="AE14">
        <v>1.2583212673664093</v>
      </c>
    </row>
    <row r="15" spans="1:36">
      <c r="A15" s="83">
        <v>3</v>
      </c>
      <c r="B15" s="1">
        <f t="shared" si="17"/>
        <v>0</v>
      </c>
      <c r="C15" s="1">
        <f t="shared" si="16"/>
        <v>0</v>
      </c>
      <c r="D15" s="1">
        <f t="shared" si="16"/>
        <v>0</v>
      </c>
      <c r="E15" s="1">
        <f t="shared" si="16"/>
        <v>0</v>
      </c>
      <c r="F15" s="1">
        <f t="shared" si="16"/>
        <v>0</v>
      </c>
      <c r="G15" s="1">
        <f t="shared" si="16"/>
        <v>0</v>
      </c>
      <c r="H15" s="1">
        <f t="shared" si="16"/>
        <v>0</v>
      </c>
      <c r="I15" s="1">
        <f t="shared" si="16"/>
        <v>0</v>
      </c>
      <c r="J15" s="1">
        <f t="shared" si="16"/>
        <v>0</v>
      </c>
      <c r="K15" s="1">
        <f t="shared" si="16"/>
        <v>0</v>
      </c>
      <c r="L15" s="1">
        <f t="shared" si="16"/>
        <v>0</v>
      </c>
      <c r="M15" s="1">
        <f t="shared" si="16"/>
        <v>0</v>
      </c>
      <c r="N15" s="1">
        <f t="shared" si="16"/>
        <v>0</v>
      </c>
      <c r="O15" s="1">
        <f t="shared" si="16"/>
        <v>0</v>
      </c>
      <c r="P15" s="1">
        <f t="shared" si="16"/>
        <v>0</v>
      </c>
      <c r="Q15" s="1">
        <f t="shared" si="16"/>
        <v>0</v>
      </c>
      <c r="R15" s="1">
        <v>423</v>
      </c>
      <c r="S15" t="e">
        <f ca="1">S16</f>
        <v>#DIV/0!</v>
      </c>
      <c r="T15" t="e">
        <f t="shared" ref="T15:AE15" ca="1" si="18">T16</f>
        <v>#DIV/0!</v>
      </c>
      <c r="U15" t="e">
        <f t="shared" ca="1" si="18"/>
        <v>#DIV/0!</v>
      </c>
      <c r="V15" t="e">
        <f t="shared" ca="1" si="18"/>
        <v>#DIV/0!</v>
      </c>
      <c r="W15" t="e">
        <f t="shared" ca="1" si="18"/>
        <v>#DIV/0!</v>
      </c>
      <c r="X15" t="e">
        <f t="shared" ca="1" si="18"/>
        <v>#DIV/0!</v>
      </c>
      <c r="Y15" t="e">
        <f t="shared" ca="1" si="18"/>
        <v>#DIV/0!</v>
      </c>
      <c r="Z15" t="e">
        <f t="shared" ca="1" si="18"/>
        <v>#DIV/0!</v>
      </c>
      <c r="AA15" t="e">
        <f t="shared" ca="1" si="18"/>
        <v>#DIV/0!</v>
      </c>
      <c r="AB15" t="e">
        <f t="shared" ca="1" si="18"/>
        <v>#DIV/0!</v>
      </c>
      <c r="AC15" t="e">
        <f t="shared" ca="1" si="18"/>
        <v>#DIV/0!</v>
      </c>
      <c r="AD15" t="e">
        <f t="shared" ca="1" si="18"/>
        <v>#DIV/0!</v>
      </c>
      <c r="AE15" t="e">
        <f t="shared" ca="1" si="18"/>
        <v>#DIV/0!</v>
      </c>
      <c r="AF15">
        <v>430</v>
      </c>
    </row>
    <row r="16" spans="1:36">
      <c r="A16" s="83">
        <v>2</v>
      </c>
      <c r="B16" s="1">
        <f t="shared" si="17"/>
        <v>0</v>
      </c>
      <c r="C16" s="1">
        <f t="shared" si="16"/>
        <v>0</v>
      </c>
      <c r="D16" s="1">
        <f t="shared" si="16"/>
        <v>0</v>
      </c>
      <c r="E16" s="1">
        <f t="shared" si="16"/>
        <v>0</v>
      </c>
      <c r="F16" s="1">
        <f t="shared" si="16"/>
        <v>0</v>
      </c>
      <c r="G16" s="1">
        <f t="shared" si="16"/>
        <v>0</v>
      </c>
      <c r="H16" s="1">
        <f t="shared" si="16"/>
        <v>0</v>
      </c>
      <c r="I16" s="1">
        <f t="shared" si="16"/>
        <v>0</v>
      </c>
      <c r="J16" s="1">
        <f t="shared" si="16"/>
        <v>0</v>
      </c>
      <c r="K16" s="1">
        <f t="shared" si="16"/>
        <v>0</v>
      </c>
      <c r="L16" s="1">
        <f t="shared" si="16"/>
        <v>0</v>
      </c>
      <c r="M16" s="1">
        <f t="shared" si="16"/>
        <v>0</v>
      </c>
      <c r="N16" s="1">
        <f t="shared" si="16"/>
        <v>0</v>
      </c>
      <c r="O16" s="1">
        <f t="shared" si="16"/>
        <v>0</v>
      </c>
      <c r="P16" s="1">
        <f t="shared" si="16"/>
        <v>0</v>
      </c>
      <c r="Q16" s="1">
        <f t="shared" si="16"/>
        <v>0</v>
      </c>
      <c r="R16" s="1">
        <v>423</v>
      </c>
      <c r="S16" t="e">
        <f ca="1">(((T16)*((2*S33*T33)/(S33+T33)))+((R16)*((2*S33*R33)/(S33+R33)))+((S15)*((2*S33*S32)/(S33+S32)))+((S17)*((2*S33*S34)/(S33+S34))))/(((2*S33*T33)/(S33+T33))+((2*S33*R33)/(S33+R33))+((2*S33*S32)/(S33+S32))+((2*S33*S34)/(S33+S34)))</f>
        <v>#DIV/0!</v>
      </c>
      <c r="T16" t="e">
        <f t="shared" ref="T16:AE28" ca="1" si="19">(((U16)*((2*T33*U33)/(T33+U33)))+((S16)*((2*T33*S33)/(T33+S33)))+((T15)*((2*T33*T32)/(T33+T32)))+((T17)*((2*T33*T34)/(T33+T34))))/(((2*T33*U33)/(T33+U33))+((2*T33*S33)/(T33+S33))+((2*T33*T32)/(T33+T32))+((2*T33*T34)/(T33+T34)))</f>
        <v>#DIV/0!</v>
      </c>
      <c r="U16" t="e">
        <f t="shared" ca="1" si="19"/>
        <v>#DIV/0!</v>
      </c>
      <c r="V16" t="e">
        <f t="shared" ca="1" si="19"/>
        <v>#DIV/0!</v>
      </c>
      <c r="W16" t="e">
        <f t="shared" ca="1" si="19"/>
        <v>#DIV/0!</v>
      </c>
      <c r="X16" t="e">
        <f t="shared" ca="1" si="19"/>
        <v>#DIV/0!</v>
      </c>
      <c r="Y16" t="e">
        <f t="shared" ca="1" si="19"/>
        <v>#DIV/0!</v>
      </c>
      <c r="Z16" t="e">
        <f t="shared" ca="1" si="19"/>
        <v>#DIV/0!</v>
      </c>
      <c r="AA16" t="e">
        <f t="shared" ca="1" si="19"/>
        <v>#DIV/0!</v>
      </c>
      <c r="AB16" t="e">
        <f t="shared" ca="1" si="19"/>
        <v>#DIV/0!</v>
      </c>
      <c r="AC16" t="e">
        <f t="shared" ca="1" si="19"/>
        <v>#DIV/0!</v>
      </c>
      <c r="AD16" t="e">
        <f t="shared" ca="1" si="19"/>
        <v>#DIV/0!</v>
      </c>
      <c r="AE16" t="e">
        <f t="shared" ca="1" si="19"/>
        <v>#DIV/0!</v>
      </c>
      <c r="AF16">
        <v>430</v>
      </c>
    </row>
    <row r="17" spans="1:32">
      <c r="A17" s="83">
        <v>1</v>
      </c>
      <c r="B17" s="1">
        <f t="shared" si="17"/>
        <v>1</v>
      </c>
      <c r="C17" s="1">
        <f t="shared" si="16"/>
        <v>0.50100066885061634</v>
      </c>
      <c r="D17" s="1">
        <f t="shared" si="16"/>
        <v>0</v>
      </c>
      <c r="E17" s="1">
        <f t="shared" si="16"/>
        <v>0</v>
      </c>
      <c r="F17" s="1">
        <f t="shared" si="16"/>
        <v>0</v>
      </c>
      <c r="G17" s="1">
        <f t="shared" si="16"/>
        <v>0</v>
      </c>
      <c r="H17" s="1">
        <f t="shared" si="16"/>
        <v>0</v>
      </c>
      <c r="I17" s="1">
        <f t="shared" si="16"/>
        <v>0</v>
      </c>
      <c r="J17" s="1">
        <f t="shared" si="16"/>
        <v>0</v>
      </c>
      <c r="K17" s="1">
        <f t="shared" si="16"/>
        <v>0</v>
      </c>
      <c r="L17" s="1">
        <f t="shared" si="16"/>
        <v>0</v>
      </c>
      <c r="M17" s="1">
        <f t="shared" si="16"/>
        <v>0</v>
      </c>
      <c r="N17" s="1">
        <f t="shared" si="16"/>
        <v>0</v>
      </c>
      <c r="O17" s="1">
        <f t="shared" si="16"/>
        <v>0</v>
      </c>
      <c r="P17" s="1">
        <f t="shared" si="16"/>
        <v>0</v>
      </c>
      <c r="Q17" s="1">
        <f t="shared" si="16"/>
        <v>0</v>
      </c>
      <c r="R17" s="1">
        <v>423</v>
      </c>
      <c r="S17" t="e">
        <f t="shared" ref="S17:S28" ca="1" si="20">(((T17)*((2*S34*T34)/(S34+T34)))+((R17)*((2*S34*R34)/(S34+R34)))+((S16)*((2*S34*S33)/(S34+S33)))+((S18)*((2*S34*S35)/(S34+S35))))/(((2*S34*T34)/(S34+T34))+((2*S34*R34)/(S34+R34))+((2*S34*S33)/(S34+S33))+((2*S34*S35)/(S34+S35)))</f>
        <v>#DIV/0!</v>
      </c>
      <c r="T17" t="e">
        <f t="shared" ca="1" si="19"/>
        <v>#DIV/0!</v>
      </c>
      <c r="U17" t="e">
        <f t="shared" ca="1" si="19"/>
        <v>#DIV/0!</v>
      </c>
      <c r="V17" t="e">
        <f t="shared" ca="1" si="19"/>
        <v>#DIV/0!</v>
      </c>
      <c r="W17" t="e">
        <f t="shared" ca="1" si="19"/>
        <v>#DIV/0!</v>
      </c>
      <c r="X17" t="e">
        <f t="shared" ca="1" si="19"/>
        <v>#DIV/0!</v>
      </c>
      <c r="Y17" t="e">
        <f t="shared" ca="1" si="19"/>
        <v>#DIV/0!</v>
      </c>
      <c r="Z17" t="e">
        <f t="shared" ca="1" si="19"/>
        <v>#DIV/0!</v>
      </c>
      <c r="AA17" t="e">
        <f t="shared" ca="1" si="19"/>
        <v>#DIV/0!</v>
      </c>
      <c r="AB17" t="e">
        <f t="shared" ca="1" si="19"/>
        <v>#DIV/0!</v>
      </c>
      <c r="AC17" t="e">
        <f t="shared" ca="1" si="19"/>
        <v>#DIV/0!</v>
      </c>
      <c r="AD17" t="e">
        <f t="shared" ca="1" si="19"/>
        <v>#DIV/0!</v>
      </c>
      <c r="AE17" t="e">
        <f t="shared" ca="1" si="19"/>
        <v>#DIV/0!</v>
      </c>
      <c r="AF17">
        <v>430</v>
      </c>
    </row>
    <row r="18" spans="1:32">
      <c r="A18" s="83">
        <v>0</v>
      </c>
      <c r="B18" s="1">
        <f t="shared" si="17"/>
        <v>1</v>
      </c>
      <c r="C18" s="1">
        <f t="shared" si="16"/>
        <v>0.50100066885061634</v>
      </c>
      <c r="D18" s="1">
        <f t="shared" si="16"/>
        <v>0</v>
      </c>
      <c r="E18" s="1">
        <f t="shared" si="16"/>
        <v>0</v>
      </c>
      <c r="F18" s="1">
        <f t="shared" si="16"/>
        <v>0</v>
      </c>
      <c r="G18" s="1">
        <f t="shared" si="16"/>
        <v>0</v>
      </c>
      <c r="H18" s="1">
        <f t="shared" si="16"/>
        <v>0</v>
      </c>
      <c r="I18" s="1">
        <f t="shared" si="16"/>
        <v>0</v>
      </c>
      <c r="J18" s="1">
        <f t="shared" si="16"/>
        <v>0</v>
      </c>
      <c r="K18" s="1">
        <f t="shared" si="16"/>
        <v>0</v>
      </c>
      <c r="L18" s="1">
        <f t="shared" si="16"/>
        <v>0</v>
      </c>
      <c r="M18" s="1">
        <f t="shared" si="16"/>
        <v>0</v>
      </c>
      <c r="N18" s="1">
        <f t="shared" si="16"/>
        <v>0</v>
      </c>
      <c r="O18" s="1">
        <f t="shared" si="16"/>
        <v>0</v>
      </c>
      <c r="P18" s="1">
        <f t="shared" si="16"/>
        <v>0</v>
      </c>
      <c r="Q18" s="1">
        <f t="shared" si="16"/>
        <v>0</v>
      </c>
      <c r="R18" s="1">
        <v>423</v>
      </c>
      <c r="S18" t="e">
        <f t="shared" ca="1" si="20"/>
        <v>#DIV/0!</v>
      </c>
      <c r="T18" t="e">
        <f t="shared" ca="1" si="19"/>
        <v>#DIV/0!</v>
      </c>
      <c r="U18" t="e">
        <f t="shared" ca="1" si="19"/>
        <v>#DIV/0!</v>
      </c>
      <c r="V18" t="e">
        <f t="shared" ca="1" si="19"/>
        <v>#DIV/0!</v>
      </c>
      <c r="W18" t="e">
        <f t="shared" ca="1" si="19"/>
        <v>#DIV/0!</v>
      </c>
      <c r="X18" t="e">
        <f t="shared" ca="1" si="19"/>
        <v>#DIV/0!</v>
      </c>
      <c r="Y18" t="e">
        <f t="shared" ca="1" si="19"/>
        <v>#DIV/0!</v>
      </c>
      <c r="Z18" t="e">
        <f t="shared" ca="1" si="19"/>
        <v>#DIV/0!</v>
      </c>
      <c r="AA18" t="e">
        <f t="shared" ca="1" si="19"/>
        <v>#DIV/0!</v>
      </c>
      <c r="AB18" t="e">
        <f t="shared" ca="1" si="19"/>
        <v>#DIV/0!</v>
      </c>
      <c r="AC18" t="e">
        <f t="shared" ca="1" si="19"/>
        <v>#DIV/0!</v>
      </c>
      <c r="AD18" t="e">
        <f t="shared" ca="1" si="19"/>
        <v>#DIV/0!</v>
      </c>
      <c r="AE18" t="e">
        <f t="shared" ca="1" si="19"/>
        <v>#DIV/0!</v>
      </c>
      <c r="AF18">
        <v>430</v>
      </c>
    </row>
    <row r="19" spans="1:32">
      <c r="A19" s="83">
        <v>1</v>
      </c>
      <c r="B19" s="1">
        <f t="shared" si="17"/>
        <v>1</v>
      </c>
      <c r="C19" s="1">
        <f t="shared" si="16"/>
        <v>0.50100066885061634</v>
      </c>
      <c r="D19" s="1">
        <f t="shared" si="16"/>
        <v>0</v>
      </c>
      <c r="E19" s="1">
        <f t="shared" si="16"/>
        <v>0</v>
      </c>
      <c r="F19" s="1">
        <f t="shared" si="16"/>
        <v>0</v>
      </c>
      <c r="G19" s="1">
        <f t="shared" si="16"/>
        <v>0</v>
      </c>
      <c r="H19" s="1">
        <f t="shared" si="16"/>
        <v>0</v>
      </c>
      <c r="I19" s="1">
        <f t="shared" si="16"/>
        <v>0</v>
      </c>
      <c r="J19" s="1">
        <f t="shared" si="16"/>
        <v>0</v>
      </c>
      <c r="K19" s="1">
        <f t="shared" si="16"/>
        <v>0</v>
      </c>
      <c r="L19" s="1">
        <f t="shared" si="16"/>
        <v>0</v>
      </c>
      <c r="M19" s="1">
        <f t="shared" si="16"/>
        <v>0</v>
      </c>
      <c r="N19" s="1">
        <f t="shared" si="16"/>
        <v>0</v>
      </c>
      <c r="O19" s="1">
        <f t="shared" si="16"/>
        <v>0</v>
      </c>
      <c r="P19" s="1">
        <f t="shared" si="16"/>
        <v>0</v>
      </c>
      <c r="Q19" s="1">
        <f t="shared" si="16"/>
        <v>0</v>
      </c>
      <c r="R19" s="1">
        <v>423</v>
      </c>
      <c r="S19" t="e">
        <f t="shared" ca="1" si="20"/>
        <v>#DIV/0!</v>
      </c>
      <c r="T19" t="e">
        <f t="shared" ca="1" si="19"/>
        <v>#DIV/0!</v>
      </c>
      <c r="U19" t="e">
        <f t="shared" ca="1" si="19"/>
        <v>#DIV/0!</v>
      </c>
      <c r="V19" t="e">
        <f t="shared" ca="1" si="19"/>
        <v>#DIV/0!</v>
      </c>
      <c r="W19" t="e">
        <f t="shared" ca="1" si="19"/>
        <v>#DIV/0!</v>
      </c>
      <c r="X19" t="e">
        <f t="shared" ca="1" si="19"/>
        <v>#DIV/0!</v>
      </c>
      <c r="Y19" t="e">
        <f t="shared" ca="1" si="19"/>
        <v>#DIV/0!</v>
      </c>
      <c r="Z19" t="e">
        <f t="shared" ca="1" si="19"/>
        <v>#DIV/0!</v>
      </c>
      <c r="AA19" t="e">
        <f t="shared" ca="1" si="19"/>
        <v>#DIV/0!</v>
      </c>
      <c r="AB19" t="e">
        <f t="shared" ca="1" si="19"/>
        <v>#DIV/0!</v>
      </c>
      <c r="AC19" t="e">
        <f t="shared" ca="1" si="19"/>
        <v>#DIV/0!</v>
      </c>
      <c r="AD19" t="e">
        <f t="shared" ca="1" si="19"/>
        <v>#DIV/0!</v>
      </c>
      <c r="AE19" t="e">
        <f t="shared" ca="1" si="19"/>
        <v>#DIV/0!</v>
      </c>
      <c r="AF19">
        <v>430</v>
      </c>
    </row>
    <row r="20" spans="1:32">
      <c r="A20" s="83">
        <v>2</v>
      </c>
      <c r="B20" s="1">
        <f t="shared" si="17"/>
        <v>0</v>
      </c>
      <c r="C20" s="1">
        <f t="shared" si="16"/>
        <v>0</v>
      </c>
      <c r="D20" s="1">
        <f t="shared" si="16"/>
        <v>0</v>
      </c>
      <c r="E20" s="1">
        <f t="shared" si="16"/>
        <v>0</v>
      </c>
      <c r="F20" s="1">
        <f t="shared" si="16"/>
        <v>0</v>
      </c>
      <c r="G20" s="1">
        <f t="shared" si="16"/>
        <v>0</v>
      </c>
      <c r="H20" s="1">
        <f t="shared" si="16"/>
        <v>0</v>
      </c>
      <c r="I20" s="1">
        <f t="shared" si="16"/>
        <v>0</v>
      </c>
      <c r="J20" s="1">
        <f t="shared" si="16"/>
        <v>0</v>
      </c>
      <c r="K20" s="1">
        <f t="shared" si="16"/>
        <v>0</v>
      </c>
      <c r="L20" s="1">
        <f t="shared" si="16"/>
        <v>0</v>
      </c>
      <c r="M20" s="1">
        <f t="shared" si="16"/>
        <v>0</v>
      </c>
      <c r="N20" s="1">
        <f t="shared" si="16"/>
        <v>0</v>
      </c>
      <c r="O20" s="1">
        <f t="shared" si="16"/>
        <v>0</v>
      </c>
      <c r="P20" s="1">
        <f t="shared" si="16"/>
        <v>0</v>
      </c>
      <c r="Q20" s="1">
        <f t="shared" si="16"/>
        <v>0</v>
      </c>
      <c r="R20" s="1">
        <v>423</v>
      </c>
      <c r="S20" t="e">
        <f t="shared" ca="1" si="20"/>
        <v>#DIV/0!</v>
      </c>
      <c r="T20" t="e">
        <f t="shared" ca="1" si="19"/>
        <v>#DIV/0!</v>
      </c>
      <c r="U20" t="e">
        <f t="shared" ca="1" si="19"/>
        <v>#DIV/0!</v>
      </c>
      <c r="V20" t="e">
        <f t="shared" ca="1" si="19"/>
        <v>#DIV/0!</v>
      </c>
      <c r="W20" t="e">
        <f t="shared" ca="1" si="19"/>
        <v>#DIV/0!</v>
      </c>
      <c r="X20" t="e">
        <f t="shared" ca="1" si="19"/>
        <v>#DIV/0!</v>
      </c>
      <c r="Y20" t="e">
        <f t="shared" ca="1" si="19"/>
        <v>#DIV/0!</v>
      </c>
      <c r="Z20" t="e">
        <f t="shared" ca="1" si="19"/>
        <v>#DIV/0!</v>
      </c>
      <c r="AA20" t="e">
        <f t="shared" ca="1" si="19"/>
        <v>#DIV/0!</v>
      </c>
      <c r="AB20" t="e">
        <f t="shared" ca="1" si="19"/>
        <v>#DIV/0!</v>
      </c>
      <c r="AC20" t="e">
        <f t="shared" ca="1" si="19"/>
        <v>#DIV/0!</v>
      </c>
      <c r="AD20" t="e">
        <f t="shared" ca="1" si="19"/>
        <v>#DIV/0!</v>
      </c>
      <c r="AE20" t="e">
        <f t="shared" ca="1" si="19"/>
        <v>#DIV/0!</v>
      </c>
      <c r="AF20">
        <v>430</v>
      </c>
    </row>
    <row r="21" spans="1:32">
      <c r="A21" s="83">
        <v>3</v>
      </c>
      <c r="B21" s="1">
        <f t="shared" si="17"/>
        <v>0</v>
      </c>
      <c r="C21" s="1">
        <f t="shared" si="16"/>
        <v>0</v>
      </c>
      <c r="D21" s="1">
        <f t="shared" si="16"/>
        <v>0</v>
      </c>
      <c r="E21" s="1">
        <f t="shared" si="16"/>
        <v>0</v>
      </c>
      <c r="F21" s="1">
        <f t="shared" si="16"/>
        <v>0</v>
      </c>
      <c r="G21" s="1">
        <f t="shared" si="16"/>
        <v>0</v>
      </c>
      <c r="H21" s="1">
        <f t="shared" si="16"/>
        <v>0</v>
      </c>
      <c r="I21" s="1">
        <f t="shared" si="16"/>
        <v>0</v>
      </c>
      <c r="J21" s="1">
        <f t="shared" si="16"/>
        <v>0</v>
      </c>
      <c r="K21" s="1">
        <f t="shared" si="16"/>
        <v>0</v>
      </c>
      <c r="L21" s="1">
        <f t="shared" si="16"/>
        <v>0</v>
      </c>
      <c r="M21" s="1">
        <f t="shared" si="16"/>
        <v>0</v>
      </c>
      <c r="N21" s="1">
        <f t="shared" si="16"/>
        <v>0</v>
      </c>
      <c r="O21" s="1">
        <f t="shared" si="16"/>
        <v>0</v>
      </c>
      <c r="P21" s="1">
        <f t="shared" si="16"/>
        <v>0</v>
      </c>
      <c r="Q21" s="1">
        <f t="shared" si="16"/>
        <v>0</v>
      </c>
      <c r="R21" s="1">
        <v>423</v>
      </c>
      <c r="S21" t="e">
        <f t="shared" ca="1" si="20"/>
        <v>#DIV/0!</v>
      </c>
      <c r="T21" t="e">
        <f t="shared" ca="1" si="19"/>
        <v>#DIV/0!</v>
      </c>
      <c r="U21" t="e">
        <f t="shared" ca="1" si="19"/>
        <v>#DIV/0!</v>
      </c>
      <c r="V21" t="e">
        <f t="shared" ca="1" si="19"/>
        <v>#DIV/0!</v>
      </c>
      <c r="W21" t="e">
        <f t="shared" ca="1" si="19"/>
        <v>#DIV/0!</v>
      </c>
      <c r="X21" t="e">
        <f t="shared" ca="1" si="19"/>
        <v>#DIV/0!</v>
      </c>
      <c r="Y21" t="e">
        <f t="shared" ca="1" si="19"/>
        <v>#DIV/0!</v>
      </c>
      <c r="Z21" t="e">
        <f t="shared" ca="1" si="19"/>
        <v>#DIV/0!</v>
      </c>
      <c r="AA21" t="e">
        <f t="shared" ca="1" si="19"/>
        <v>#DIV/0!</v>
      </c>
      <c r="AB21" t="e">
        <f t="shared" ca="1" si="19"/>
        <v>#DIV/0!</v>
      </c>
      <c r="AC21" t="e">
        <f t="shared" ca="1" si="19"/>
        <v>#DIV/0!</v>
      </c>
      <c r="AD21" t="e">
        <f t="shared" ca="1" si="19"/>
        <v>#DIV/0!</v>
      </c>
      <c r="AE21" t="e">
        <f t="shared" ca="1" si="19"/>
        <v>#DIV/0!</v>
      </c>
      <c r="AF21">
        <v>430</v>
      </c>
    </row>
    <row r="22" spans="1:32">
      <c r="A22" s="83">
        <v>4</v>
      </c>
      <c r="B22" s="1">
        <f t="shared" si="17"/>
        <v>0</v>
      </c>
      <c r="C22" s="1">
        <f t="shared" si="16"/>
        <v>0</v>
      </c>
      <c r="D22" s="1">
        <f t="shared" si="16"/>
        <v>0</v>
      </c>
      <c r="E22" s="1">
        <f t="shared" si="16"/>
        <v>0</v>
      </c>
      <c r="F22" s="1">
        <f t="shared" si="16"/>
        <v>0</v>
      </c>
      <c r="G22" s="1">
        <f t="shared" si="16"/>
        <v>0</v>
      </c>
      <c r="H22" s="1">
        <f t="shared" si="16"/>
        <v>0</v>
      </c>
      <c r="I22" s="1">
        <f t="shared" si="16"/>
        <v>0</v>
      </c>
      <c r="J22" s="1">
        <f t="shared" si="16"/>
        <v>0</v>
      </c>
      <c r="K22" s="1">
        <f t="shared" si="16"/>
        <v>0</v>
      </c>
      <c r="L22" s="1">
        <f t="shared" si="16"/>
        <v>0</v>
      </c>
      <c r="M22" s="1">
        <f t="shared" si="16"/>
        <v>0</v>
      </c>
      <c r="N22" s="1">
        <f t="shared" si="16"/>
        <v>0</v>
      </c>
      <c r="O22" s="1">
        <f t="shared" si="16"/>
        <v>0</v>
      </c>
      <c r="P22" s="1">
        <f t="shared" si="16"/>
        <v>0</v>
      </c>
      <c r="Q22" s="1">
        <f t="shared" si="16"/>
        <v>0</v>
      </c>
      <c r="R22" s="1">
        <v>423</v>
      </c>
      <c r="S22" t="e">
        <f t="shared" ca="1" si="20"/>
        <v>#DIV/0!</v>
      </c>
      <c r="T22" t="e">
        <f t="shared" ca="1" si="19"/>
        <v>#DIV/0!</v>
      </c>
      <c r="U22" t="e">
        <f t="shared" ca="1" si="19"/>
        <v>#DIV/0!</v>
      </c>
      <c r="V22" t="e">
        <f t="shared" ca="1" si="19"/>
        <v>#DIV/0!</v>
      </c>
      <c r="W22" t="e">
        <f t="shared" ca="1" si="19"/>
        <v>#DIV/0!</v>
      </c>
      <c r="X22" t="e">
        <f t="shared" ca="1" si="19"/>
        <v>#DIV/0!</v>
      </c>
      <c r="Y22" t="e">
        <f t="shared" ca="1" si="19"/>
        <v>#DIV/0!</v>
      </c>
      <c r="Z22" t="e">
        <f t="shared" ca="1" si="19"/>
        <v>#DIV/0!</v>
      </c>
      <c r="AA22" t="e">
        <f t="shared" ca="1" si="19"/>
        <v>#DIV/0!</v>
      </c>
      <c r="AB22" t="e">
        <f t="shared" ca="1" si="19"/>
        <v>#DIV/0!</v>
      </c>
      <c r="AC22" t="e">
        <f t="shared" ca="1" si="19"/>
        <v>#DIV/0!</v>
      </c>
      <c r="AD22" t="e">
        <f t="shared" ca="1" si="19"/>
        <v>#DIV/0!</v>
      </c>
      <c r="AE22" t="e">
        <f t="shared" ca="1" si="19"/>
        <v>#DIV/0!</v>
      </c>
      <c r="AF22">
        <v>430</v>
      </c>
    </row>
    <row r="23" spans="1:32">
      <c r="A23" s="83">
        <v>5</v>
      </c>
      <c r="B23" s="1">
        <f t="shared" si="17"/>
        <v>0</v>
      </c>
      <c r="C23" s="1">
        <f t="shared" si="16"/>
        <v>0</v>
      </c>
      <c r="D23" s="1">
        <f t="shared" si="16"/>
        <v>0</v>
      </c>
      <c r="E23" s="1">
        <f t="shared" si="16"/>
        <v>0</v>
      </c>
      <c r="F23" s="1">
        <f t="shared" si="16"/>
        <v>0</v>
      </c>
      <c r="G23" s="1">
        <f t="shared" si="16"/>
        <v>0</v>
      </c>
      <c r="H23" s="1">
        <f t="shared" si="16"/>
        <v>0</v>
      </c>
      <c r="I23" s="1">
        <f t="shared" si="16"/>
        <v>0</v>
      </c>
      <c r="J23" s="1">
        <f t="shared" si="16"/>
        <v>0</v>
      </c>
      <c r="K23" s="1">
        <f t="shared" si="16"/>
        <v>0</v>
      </c>
      <c r="L23" s="1">
        <f t="shared" si="16"/>
        <v>0</v>
      </c>
      <c r="M23" s="1">
        <f t="shared" si="16"/>
        <v>0</v>
      </c>
      <c r="N23" s="1">
        <f t="shared" si="16"/>
        <v>0</v>
      </c>
      <c r="O23" s="1">
        <f t="shared" si="16"/>
        <v>0</v>
      </c>
      <c r="P23" s="1">
        <f t="shared" si="16"/>
        <v>0</v>
      </c>
      <c r="Q23" s="1">
        <f t="shared" si="16"/>
        <v>0</v>
      </c>
      <c r="R23" s="1">
        <v>423</v>
      </c>
      <c r="S23" t="e">
        <f t="shared" ca="1" si="20"/>
        <v>#DIV/0!</v>
      </c>
      <c r="T23" t="e">
        <f t="shared" ca="1" si="19"/>
        <v>#DIV/0!</v>
      </c>
      <c r="U23" t="e">
        <f t="shared" ca="1" si="19"/>
        <v>#DIV/0!</v>
      </c>
      <c r="V23" t="e">
        <f t="shared" ca="1" si="19"/>
        <v>#DIV/0!</v>
      </c>
      <c r="W23" t="e">
        <f t="shared" ca="1" si="19"/>
        <v>#DIV/0!</v>
      </c>
      <c r="X23" t="e">
        <f t="shared" ca="1" si="19"/>
        <v>#DIV/0!</v>
      </c>
      <c r="Y23" t="e">
        <f t="shared" ca="1" si="19"/>
        <v>#DIV/0!</v>
      </c>
      <c r="Z23" t="e">
        <f t="shared" ca="1" si="19"/>
        <v>#DIV/0!</v>
      </c>
      <c r="AA23" t="e">
        <f t="shared" ca="1" si="19"/>
        <v>#DIV/0!</v>
      </c>
      <c r="AB23" t="e">
        <f t="shared" ca="1" si="19"/>
        <v>#DIV/0!</v>
      </c>
      <c r="AC23" t="e">
        <f t="shared" ca="1" si="19"/>
        <v>#DIV/0!</v>
      </c>
      <c r="AD23" t="e">
        <f t="shared" ca="1" si="19"/>
        <v>#DIV/0!</v>
      </c>
      <c r="AE23" t="e">
        <f t="shared" ca="1" si="19"/>
        <v>#DIV/0!</v>
      </c>
      <c r="AF23">
        <v>430</v>
      </c>
    </row>
    <row r="24" spans="1:32">
      <c r="A24" s="83">
        <v>6</v>
      </c>
      <c r="B24" s="1">
        <f t="shared" si="17"/>
        <v>0</v>
      </c>
      <c r="C24" s="1">
        <f t="shared" si="16"/>
        <v>0</v>
      </c>
      <c r="D24" s="1">
        <f t="shared" si="16"/>
        <v>0</v>
      </c>
      <c r="E24" s="1">
        <f t="shared" si="16"/>
        <v>0</v>
      </c>
      <c r="F24" s="1">
        <f t="shared" si="16"/>
        <v>0</v>
      </c>
      <c r="G24" s="1">
        <f t="shared" si="16"/>
        <v>0</v>
      </c>
      <c r="H24" s="1">
        <f t="shared" si="16"/>
        <v>0</v>
      </c>
      <c r="I24" s="1">
        <f t="shared" si="16"/>
        <v>0</v>
      </c>
      <c r="J24" s="1">
        <f t="shared" si="16"/>
        <v>0</v>
      </c>
      <c r="K24" s="1">
        <f t="shared" si="16"/>
        <v>0</v>
      </c>
      <c r="L24" s="1">
        <f t="shared" si="16"/>
        <v>0</v>
      </c>
      <c r="M24" s="1">
        <f t="shared" si="16"/>
        <v>0</v>
      </c>
      <c r="N24" s="1">
        <f t="shared" si="16"/>
        <v>0</v>
      </c>
      <c r="O24" s="1">
        <f t="shared" si="16"/>
        <v>0</v>
      </c>
      <c r="P24" s="1">
        <f t="shared" si="16"/>
        <v>0</v>
      </c>
      <c r="Q24" s="1">
        <f t="shared" si="16"/>
        <v>0</v>
      </c>
      <c r="R24" s="1">
        <v>423</v>
      </c>
      <c r="S24" t="e">
        <f t="shared" ca="1" si="20"/>
        <v>#DIV/0!</v>
      </c>
      <c r="T24" t="e">
        <f t="shared" ca="1" si="19"/>
        <v>#DIV/0!</v>
      </c>
      <c r="U24" t="e">
        <f t="shared" ca="1" si="19"/>
        <v>#DIV/0!</v>
      </c>
      <c r="V24" t="e">
        <f t="shared" ca="1" si="19"/>
        <v>#DIV/0!</v>
      </c>
      <c r="W24" t="e">
        <f t="shared" ca="1" si="19"/>
        <v>#DIV/0!</v>
      </c>
      <c r="X24" t="e">
        <f t="shared" ca="1" si="19"/>
        <v>#DIV/0!</v>
      </c>
      <c r="Y24" t="e">
        <f t="shared" ca="1" si="19"/>
        <v>#DIV/0!</v>
      </c>
      <c r="Z24" t="e">
        <f t="shared" ca="1" si="19"/>
        <v>#DIV/0!</v>
      </c>
      <c r="AA24" t="e">
        <f t="shared" ca="1" si="19"/>
        <v>#DIV/0!</v>
      </c>
      <c r="AB24" t="e">
        <f t="shared" ca="1" si="19"/>
        <v>#DIV/0!</v>
      </c>
      <c r="AC24" t="e">
        <f t="shared" ca="1" si="19"/>
        <v>#DIV/0!</v>
      </c>
      <c r="AD24" t="e">
        <f t="shared" ca="1" si="19"/>
        <v>#DIV/0!</v>
      </c>
      <c r="AE24" t="e">
        <f t="shared" ca="1" si="19"/>
        <v>#DIV/0!</v>
      </c>
      <c r="AF24">
        <v>430</v>
      </c>
    </row>
    <row r="25" spans="1:32">
      <c r="A25" s="83">
        <v>7</v>
      </c>
      <c r="B25" s="1">
        <f t="shared" si="17"/>
        <v>0</v>
      </c>
      <c r="C25" s="1">
        <f t="shared" si="16"/>
        <v>0</v>
      </c>
      <c r="D25" s="1">
        <f t="shared" si="16"/>
        <v>0</v>
      </c>
      <c r="E25" s="1">
        <f t="shared" si="16"/>
        <v>0</v>
      </c>
      <c r="F25" s="1">
        <f t="shared" si="16"/>
        <v>0</v>
      </c>
      <c r="G25" s="1">
        <f t="shared" si="16"/>
        <v>0</v>
      </c>
      <c r="H25" s="1">
        <f t="shared" si="16"/>
        <v>0</v>
      </c>
      <c r="I25" s="1">
        <f t="shared" si="16"/>
        <v>0</v>
      </c>
      <c r="J25" s="1">
        <f t="shared" si="16"/>
        <v>0</v>
      </c>
      <c r="K25" s="1">
        <f t="shared" si="16"/>
        <v>0</v>
      </c>
      <c r="L25" s="1">
        <f t="shared" si="16"/>
        <v>0</v>
      </c>
      <c r="M25" s="1">
        <f t="shared" si="16"/>
        <v>0</v>
      </c>
      <c r="N25" s="1">
        <f t="shared" si="16"/>
        <v>0</v>
      </c>
      <c r="O25" s="1">
        <f t="shared" si="16"/>
        <v>0</v>
      </c>
      <c r="P25" s="1">
        <f t="shared" si="16"/>
        <v>0</v>
      </c>
      <c r="Q25" s="1">
        <f t="shared" si="16"/>
        <v>0</v>
      </c>
      <c r="R25" s="1">
        <v>423</v>
      </c>
      <c r="S25" t="e">
        <f t="shared" ca="1" si="20"/>
        <v>#DIV/0!</v>
      </c>
      <c r="T25" t="e">
        <f t="shared" ca="1" si="19"/>
        <v>#DIV/0!</v>
      </c>
      <c r="U25" t="e">
        <f t="shared" ca="1" si="19"/>
        <v>#DIV/0!</v>
      </c>
      <c r="V25" t="e">
        <f t="shared" ca="1" si="19"/>
        <v>#DIV/0!</v>
      </c>
      <c r="W25" t="e">
        <f t="shared" ca="1" si="19"/>
        <v>#DIV/0!</v>
      </c>
      <c r="X25" t="e">
        <f t="shared" ca="1" si="19"/>
        <v>#DIV/0!</v>
      </c>
      <c r="Y25" t="e">
        <f t="shared" ca="1" si="19"/>
        <v>#DIV/0!</v>
      </c>
      <c r="Z25" t="e">
        <f t="shared" ca="1" si="19"/>
        <v>#DIV/0!</v>
      </c>
      <c r="AA25" t="e">
        <f t="shared" ca="1" si="19"/>
        <v>#DIV/0!</v>
      </c>
      <c r="AB25" t="e">
        <f t="shared" ca="1" si="19"/>
        <v>#DIV/0!</v>
      </c>
      <c r="AC25" t="e">
        <f t="shared" ca="1" si="19"/>
        <v>#DIV/0!</v>
      </c>
      <c r="AD25" t="e">
        <f t="shared" ca="1" si="19"/>
        <v>#DIV/0!</v>
      </c>
      <c r="AE25" t="e">
        <f t="shared" ca="1" si="19"/>
        <v>#DIV/0!</v>
      </c>
      <c r="AF25">
        <v>430</v>
      </c>
    </row>
    <row r="26" spans="1:32">
      <c r="A26" s="83">
        <v>8</v>
      </c>
      <c r="B26" s="1">
        <f t="shared" si="17"/>
        <v>0</v>
      </c>
      <c r="C26" s="1">
        <f t="shared" ref="C26:Q26" si="21">1/8*(ERF((C$9/$AB$7+$AB$5/$AB$7))-ERF((C$9/$AB$7+$AB$9/$AB$7)))*(ERF(($A26/$AB$8+$AB$6/$AB$8))-ERF(($A26/$AB$8-$AB$6/$AB$8)))*(ERF(0.5/($AB$8/3.16))-ERF((-1)*0.5/($AB$8/3.16)))</f>
        <v>0</v>
      </c>
      <c r="D26" s="1">
        <f t="shared" si="21"/>
        <v>0</v>
      </c>
      <c r="E26" s="1">
        <f t="shared" si="21"/>
        <v>0</v>
      </c>
      <c r="F26" s="1">
        <f t="shared" si="21"/>
        <v>0</v>
      </c>
      <c r="G26" s="1">
        <f t="shared" si="21"/>
        <v>0</v>
      </c>
      <c r="H26" s="1">
        <f t="shared" si="21"/>
        <v>0</v>
      </c>
      <c r="I26" s="1">
        <f t="shared" si="21"/>
        <v>0</v>
      </c>
      <c r="J26" s="1">
        <f t="shared" si="21"/>
        <v>0</v>
      </c>
      <c r="K26" s="1">
        <f t="shared" si="21"/>
        <v>0</v>
      </c>
      <c r="L26" s="1">
        <f t="shared" si="21"/>
        <v>0</v>
      </c>
      <c r="M26" s="1">
        <f t="shared" si="21"/>
        <v>0</v>
      </c>
      <c r="N26" s="1">
        <f t="shared" si="21"/>
        <v>0</v>
      </c>
      <c r="O26" s="1">
        <f t="shared" si="21"/>
        <v>0</v>
      </c>
      <c r="P26" s="1">
        <f t="shared" si="21"/>
        <v>0</v>
      </c>
      <c r="Q26" s="1">
        <f t="shared" si="21"/>
        <v>0</v>
      </c>
      <c r="R26" s="1">
        <v>423</v>
      </c>
      <c r="S26" t="e">
        <f t="shared" ca="1" si="20"/>
        <v>#DIV/0!</v>
      </c>
      <c r="T26" t="e">
        <f t="shared" ca="1" si="19"/>
        <v>#DIV/0!</v>
      </c>
      <c r="U26" t="e">
        <f t="shared" ca="1" si="19"/>
        <v>#DIV/0!</v>
      </c>
      <c r="V26" t="e">
        <f t="shared" ca="1" si="19"/>
        <v>#DIV/0!</v>
      </c>
      <c r="W26" t="e">
        <f t="shared" ca="1" si="19"/>
        <v>#DIV/0!</v>
      </c>
      <c r="X26" t="e">
        <f t="shared" ca="1" si="19"/>
        <v>#DIV/0!</v>
      </c>
      <c r="Y26" t="e">
        <f t="shared" ca="1" si="19"/>
        <v>#DIV/0!</v>
      </c>
      <c r="Z26" t="e">
        <f t="shared" ca="1" si="19"/>
        <v>#DIV/0!</v>
      </c>
      <c r="AA26" t="e">
        <f t="shared" ca="1" si="19"/>
        <v>#DIV/0!</v>
      </c>
      <c r="AB26" t="e">
        <f t="shared" ca="1" si="19"/>
        <v>#DIV/0!</v>
      </c>
      <c r="AC26" t="e">
        <f t="shared" ca="1" si="19"/>
        <v>#DIV/0!</v>
      </c>
      <c r="AD26" t="e">
        <f t="shared" ca="1" si="19"/>
        <v>#DIV/0!</v>
      </c>
      <c r="AE26" t="e">
        <f t="shared" ca="1" si="19"/>
        <v>#DIV/0!</v>
      </c>
      <c r="AF26">
        <v>430</v>
      </c>
    </row>
    <row r="27" spans="1:32">
      <c r="R27" s="1">
        <v>423</v>
      </c>
      <c r="S27" t="e">
        <f t="shared" ca="1" si="20"/>
        <v>#DIV/0!</v>
      </c>
      <c r="T27" t="e">
        <f t="shared" ca="1" si="19"/>
        <v>#DIV/0!</v>
      </c>
      <c r="U27" t="e">
        <f t="shared" ca="1" si="19"/>
        <v>#DIV/0!</v>
      </c>
      <c r="V27" t="e">
        <f t="shared" ca="1" si="19"/>
        <v>#DIV/0!</v>
      </c>
      <c r="W27" t="e">
        <f t="shared" ca="1" si="19"/>
        <v>#DIV/0!</v>
      </c>
      <c r="X27" t="e">
        <f t="shared" ca="1" si="19"/>
        <v>#DIV/0!</v>
      </c>
      <c r="Y27" t="e">
        <f t="shared" ca="1" si="19"/>
        <v>#DIV/0!</v>
      </c>
      <c r="Z27" t="e">
        <f t="shared" ca="1" si="19"/>
        <v>#DIV/0!</v>
      </c>
      <c r="AA27" t="e">
        <f t="shared" ca="1" si="19"/>
        <v>#DIV/0!</v>
      </c>
      <c r="AB27" t="e">
        <f t="shared" ca="1" si="19"/>
        <v>#DIV/0!</v>
      </c>
      <c r="AC27" t="e">
        <f t="shared" ca="1" si="19"/>
        <v>#DIV/0!</v>
      </c>
      <c r="AD27" t="e">
        <f t="shared" ca="1" si="19"/>
        <v>#DIV/0!</v>
      </c>
      <c r="AE27" t="e">
        <f t="shared" ca="1" si="19"/>
        <v>#DIV/0!</v>
      </c>
      <c r="AF27">
        <v>430</v>
      </c>
    </row>
    <row r="28" spans="1:32" ht="15.75" thickBot="1">
      <c r="R28" s="1">
        <v>423</v>
      </c>
      <c r="S28" t="e">
        <f t="shared" ca="1" si="20"/>
        <v>#DIV/0!</v>
      </c>
      <c r="T28" t="e">
        <f t="shared" ca="1" si="19"/>
        <v>#DIV/0!</v>
      </c>
      <c r="U28" t="e">
        <f t="shared" ca="1" si="19"/>
        <v>#DIV/0!</v>
      </c>
      <c r="V28" t="e">
        <f t="shared" ca="1" si="19"/>
        <v>#DIV/0!</v>
      </c>
      <c r="W28" t="e">
        <f t="shared" ca="1" si="19"/>
        <v>#DIV/0!</v>
      </c>
      <c r="X28" t="e">
        <f t="shared" ca="1" si="19"/>
        <v>#DIV/0!</v>
      </c>
      <c r="Y28" t="e">
        <f t="shared" ca="1" si="19"/>
        <v>#DIV/0!</v>
      </c>
      <c r="Z28" t="e">
        <f t="shared" ca="1" si="19"/>
        <v>#DIV/0!</v>
      </c>
      <c r="AA28" t="e">
        <f t="shared" ca="1" si="19"/>
        <v>#DIV/0!</v>
      </c>
      <c r="AB28" t="e">
        <f t="shared" ca="1" si="19"/>
        <v>#DIV/0!</v>
      </c>
      <c r="AC28" t="e">
        <f t="shared" ca="1" si="19"/>
        <v>#DIV/0!</v>
      </c>
      <c r="AD28" t="e">
        <f t="shared" ca="1" si="19"/>
        <v>#DIV/0!</v>
      </c>
      <c r="AE28" t="e">
        <f t="shared" ca="1" si="19"/>
        <v>#DIV/0!</v>
      </c>
      <c r="AF28">
        <v>430</v>
      </c>
    </row>
    <row r="29" spans="1:32" ht="27" thickBot="1">
      <c r="F29" s="79" t="s">
        <v>102</v>
      </c>
      <c r="G29" s="80">
        <f>AE8</f>
        <v>9.9999999999999995E-7</v>
      </c>
      <c r="H29" s="81" t="s">
        <v>101</v>
      </c>
      <c r="K29" s="159" t="s">
        <v>178</v>
      </c>
      <c r="L29" s="160"/>
      <c r="M29" s="160"/>
      <c r="N29" s="160"/>
      <c r="O29" s="167">
        <v>0.01</v>
      </c>
      <c r="R29" s="1">
        <v>423</v>
      </c>
      <c r="S29" t="e">
        <f ca="1">S28</f>
        <v>#DIV/0!</v>
      </c>
      <c r="T29" t="e">
        <f t="shared" ref="T29:AE29" ca="1" si="22">T28</f>
        <v>#DIV/0!</v>
      </c>
      <c r="U29" t="e">
        <f t="shared" ca="1" si="22"/>
        <v>#DIV/0!</v>
      </c>
      <c r="V29" t="e">
        <f t="shared" ca="1" si="22"/>
        <v>#DIV/0!</v>
      </c>
      <c r="W29" t="e">
        <f t="shared" ca="1" si="22"/>
        <v>#DIV/0!</v>
      </c>
      <c r="X29" t="e">
        <f t="shared" ca="1" si="22"/>
        <v>#DIV/0!</v>
      </c>
      <c r="Y29" t="e">
        <f t="shared" ca="1" si="22"/>
        <v>#DIV/0!</v>
      </c>
      <c r="Z29" t="e">
        <f t="shared" ca="1" si="22"/>
        <v>#DIV/0!</v>
      </c>
      <c r="AA29" t="e">
        <f t="shared" ca="1" si="22"/>
        <v>#DIV/0!</v>
      </c>
      <c r="AB29" t="e">
        <f t="shared" ca="1" si="22"/>
        <v>#DIV/0!</v>
      </c>
      <c r="AC29" t="e">
        <f t="shared" ca="1" si="22"/>
        <v>#DIV/0!</v>
      </c>
      <c r="AD29" t="e">
        <f t="shared" ca="1" si="22"/>
        <v>#DIV/0!</v>
      </c>
      <c r="AE29" t="e">
        <f t="shared" ca="1" si="22"/>
        <v>#DIV/0!</v>
      </c>
      <c r="AF29">
        <v>430</v>
      </c>
    </row>
    <row r="30" spans="1:32">
      <c r="K30" s="161"/>
      <c r="L30" s="162"/>
      <c r="M30" s="162"/>
      <c r="N30" s="162"/>
      <c r="O30" s="163"/>
    </row>
    <row r="31" spans="1:32" ht="28.5">
      <c r="K31" s="161"/>
      <c r="L31" s="255" t="str">
        <f>IF(O29&gt;AE14*0.9,IF(O29&lt;1.1*AE14,"Success!","Please try again"),"Please try again")</f>
        <v>Please try again</v>
      </c>
      <c r="M31" s="255"/>
      <c r="N31" s="255"/>
      <c r="O31" s="163"/>
    </row>
    <row r="32" spans="1:32">
      <c r="K32" s="161"/>
      <c r="L32" s="162"/>
      <c r="M32" s="162"/>
      <c r="N32" s="162"/>
      <c r="O32" s="163"/>
    </row>
    <row r="33" spans="11:15">
      <c r="K33" s="161"/>
      <c r="L33" s="162" t="str">
        <f>IF(L31="Success!","The true v is ", " ")</f>
        <v xml:space="preserve"> </v>
      </c>
      <c r="M33" s="162"/>
      <c r="N33" s="162" t="str">
        <f>IF(L31="Success!",AE14, " ")</f>
        <v xml:space="preserve"> </v>
      </c>
      <c r="O33" s="163"/>
    </row>
    <row r="34" spans="11:15" ht="15.75" thickBot="1">
      <c r="K34" s="164"/>
      <c r="L34" s="165"/>
      <c r="M34" s="165"/>
      <c r="N34" s="165"/>
      <c r="O34" s="166"/>
    </row>
  </sheetData>
  <mergeCells count="1">
    <mergeCell ref="L31:N31"/>
  </mergeCells>
  <conditionalFormatting sqref="B10:R15 B16:Q26 R16:R29">
    <cfRule type="colorScale" priority="2">
      <colorScale>
        <cfvo type="num" val="1E-4"/>
        <cfvo type="percentile" val="50"/>
        <cfvo type="num" val="0.7"/>
        <color theme="9" tint="0.59999389629810485"/>
        <color rgb="FFFFEB84"/>
        <color rgb="FFF8696B"/>
      </colorScale>
    </cfRule>
  </conditionalFormatting>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4097" r:id="rId3" name="Button 1">
              <controlPr defaultSize="0" print="0" autoFill="0" autoPict="0" macro="[0]!ResetTime">
                <anchor moveWithCells="1" sizeWithCells="1">
                  <from>
                    <xdr:col>5</xdr:col>
                    <xdr:colOff>19050</xdr:colOff>
                    <xdr:row>4</xdr:row>
                    <xdr:rowOff>9525</xdr:rowOff>
                  </from>
                  <to>
                    <xdr:col>7</xdr:col>
                    <xdr:colOff>590550</xdr:colOff>
                    <xdr:row>7</xdr:row>
                    <xdr:rowOff>0</xdr:rowOff>
                  </to>
                </anchor>
              </controlPr>
            </control>
          </mc:Choice>
        </mc:AlternateContent>
        <mc:AlternateContent xmlns:mc="http://schemas.openxmlformats.org/markup-compatibility/2006">
          <mc:Choice Requires="x14">
            <control shapeId="4098" r:id="rId4" name="Button 2">
              <controlPr defaultSize="0" print="0" autoFill="0" autoPict="0" macro="[0]!StartTest">
                <anchor moveWithCells="1" sizeWithCells="1">
                  <from>
                    <xdr:col>9</xdr:col>
                    <xdr:colOff>333375</xdr:colOff>
                    <xdr:row>4</xdr:row>
                    <xdr:rowOff>19050</xdr:rowOff>
                  </from>
                  <to>
                    <xdr:col>12</xdr:col>
                    <xdr:colOff>333375</xdr:colOff>
                    <xdr:row>7</xdr:row>
                    <xdr:rowOff>19050</xdr:rowOff>
                  </to>
                </anchor>
              </controlPr>
            </control>
          </mc:Choice>
        </mc:AlternateContent>
        <mc:AlternateContent xmlns:mc="http://schemas.openxmlformats.org/markup-compatibility/2006">
          <mc:Choice Requires="x14">
            <control shapeId="4099" r:id="rId5" name="Button 3">
              <controlPr defaultSize="0" print="0" autoFill="0" autoPict="0" macro="[0]!Stopexecution">
                <anchor moveWithCells="1" sizeWithCells="1">
                  <from>
                    <xdr:col>14</xdr:col>
                    <xdr:colOff>9525</xdr:colOff>
                    <xdr:row>4</xdr:row>
                    <xdr:rowOff>19050</xdr:rowOff>
                  </from>
                  <to>
                    <xdr:col>16</xdr:col>
                    <xdr:colOff>400050</xdr:colOff>
                    <xdr:row>7</xdr:row>
                    <xdr:rowOff>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95487E-B9DF-444B-B5E1-7AF3802DC94D}">
  <sheetPr codeName="Sheet5"/>
  <dimension ref="A1:AW228"/>
  <sheetViews>
    <sheetView topLeftCell="A43" zoomScale="80" zoomScaleNormal="80" workbookViewId="0"/>
  </sheetViews>
  <sheetFormatPr defaultRowHeight="15"/>
  <cols>
    <col min="1" max="1" width="10.85546875" customWidth="1"/>
    <col min="3" max="3" width="10.28515625" bestFit="1" customWidth="1"/>
    <col min="5" max="5" width="11.85546875" customWidth="1"/>
    <col min="6" max="6" width="12" bestFit="1" customWidth="1"/>
    <col min="7" max="7" width="11.28515625" customWidth="1"/>
    <col min="8" max="8" width="11.5703125" customWidth="1"/>
    <col min="9" max="9" width="12.7109375" bestFit="1" customWidth="1"/>
    <col min="10" max="10" width="8.85546875" style="142"/>
    <col min="11" max="14" width="8.85546875" style="10"/>
    <col min="15" max="15" width="8.85546875" style="138"/>
    <col min="18" max="32" width="11.5703125" bestFit="1" customWidth="1"/>
  </cols>
  <sheetData>
    <row r="1" spans="1:34">
      <c r="A1" s="64" t="s">
        <v>86</v>
      </c>
    </row>
    <row r="2" spans="1:34">
      <c r="A2" s="193" t="s">
        <v>183</v>
      </c>
      <c r="B2" s="168"/>
      <c r="C2" s="168"/>
      <c r="D2" s="168"/>
      <c r="E2" s="168"/>
      <c r="F2" s="168"/>
      <c r="G2" s="168"/>
      <c r="H2" s="168"/>
      <c r="I2" s="168"/>
      <c r="J2" s="192" t="s">
        <v>182</v>
      </c>
      <c r="K2" s="170"/>
      <c r="L2" s="170"/>
      <c r="M2" s="170"/>
      <c r="N2" s="170"/>
      <c r="O2" s="171"/>
      <c r="P2" s="64" t="s">
        <v>155</v>
      </c>
    </row>
    <row r="3" spans="1:34">
      <c r="A3" s="168"/>
      <c r="B3" s="168"/>
      <c r="C3" s="168"/>
      <c r="D3" s="168"/>
      <c r="E3" s="168"/>
      <c r="F3" s="168"/>
      <c r="G3" s="168"/>
      <c r="H3" s="168"/>
      <c r="I3" s="168"/>
      <c r="J3" s="169"/>
      <c r="K3" s="170"/>
      <c r="L3" s="170"/>
      <c r="M3" s="170"/>
      <c r="N3" s="170"/>
      <c r="O3" s="171"/>
      <c r="Q3" s="86" t="s">
        <v>110</v>
      </c>
      <c r="R3" s="86" t="s">
        <v>111</v>
      </c>
    </row>
    <row r="4" spans="1:34">
      <c r="A4" s="168"/>
      <c r="B4" s="153" t="s">
        <v>0</v>
      </c>
      <c r="C4" s="153" t="s">
        <v>1</v>
      </c>
      <c r="D4" s="153" t="s">
        <v>152</v>
      </c>
      <c r="E4" s="153" t="s">
        <v>21</v>
      </c>
      <c r="F4" s="168"/>
      <c r="G4" s="168"/>
      <c r="H4" s="168"/>
      <c r="I4" s="168"/>
      <c r="J4" s="169"/>
      <c r="K4" s="170"/>
      <c r="L4" s="170"/>
      <c r="M4" s="170"/>
      <c r="N4" s="170"/>
      <c r="O4" s="171"/>
      <c r="Q4" s="88" t="s">
        <v>112</v>
      </c>
      <c r="R4" s="89">
        <v>70</v>
      </c>
      <c r="S4" t="s">
        <v>67</v>
      </c>
      <c r="AE4" s="85"/>
      <c r="AF4" s="85"/>
      <c r="AG4" s="85"/>
      <c r="AH4" s="85"/>
    </row>
    <row r="5" spans="1:34">
      <c r="A5" s="168"/>
      <c r="B5" s="194">
        <v>800</v>
      </c>
      <c r="C5" s="194">
        <v>250</v>
      </c>
      <c r="D5" s="156">
        <v>428.67388713221334</v>
      </c>
      <c r="E5" s="153">
        <v>1</v>
      </c>
      <c r="F5" s="168"/>
      <c r="G5" s="168"/>
      <c r="H5" s="168"/>
      <c r="I5" s="168"/>
      <c r="J5" s="169"/>
      <c r="K5" s="170"/>
      <c r="L5" s="170"/>
      <c r="M5" s="170"/>
      <c r="N5" s="170"/>
      <c r="O5" s="171"/>
      <c r="Q5" s="88" t="s">
        <v>113</v>
      </c>
      <c r="R5" s="89">
        <v>70</v>
      </c>
      <c r="S5" t="s">
        <v>67</v>
      </c>
      <c r="AE5" s="85"/>
      <c r="AF5" s="85"/>
      <c r="AG5" s="85"/>
      <c r="AH5" s="85"/>
    </row>
    <row r="6" spans="1:34" ht="15.75">
      <c r="A6" s="168"/>
      <c r="B6" s="194">
        <v>490</v>
      </c>
      <c r="C6" s="194">
        <v>210</v>
      </c>
      <c r="D6" s="156">
        <v>425.95418294925446</v>
      </c>
      <c r="E6" s="153">
        <v>1</v>
      </c>
      <c r="F6" s="168"/>
      <c r="G6" s="168"/>
      <c r="H6" s="168"/>
      <c r="I6" s="168"/>
      <c r="J6" s="169"/>
      <c r="K6" s="170"/>
      <c r="L6" s="170"/>
      <c r="M6" s="170"/>
      <c r="N6" s="170"/>
      <c r="O6" s="171"/>
      <c r="Q6" s="91" t="s">
        <v>186</v>
      </c>
      <c r="R6" s="89">
        <v>0.3</v>
      </c>
      <c r="U6" s="90"/>
      <c r="AE6" s="85"/>
      <c r="AF6" s="85"/>
      <c r="AG6" s="85"/>
      <c r="AH6" s="85"/>
    </row>
    <row r="7" spans="1:34">
      <c r="A7" s="168"/>
      <c r="B7" s="194">
        <v>420</v>
      </c>
      <c r="C7" s="194">
        <v>770</v>
      </c>
      <c r="D7" s="156">
        <v>426.93228120580744</v>
      </c>
      <c r="E7" s="153">
        <v>1</v>
      </c>
      <c r="F7" s="168"/>
      <c r="G7" s="168"/>
      <c r="H7" s="168"/>
      <c r="I7" s="168"/>
      <c r="J7" s="172" t="s">
        <v>150</v>
      </c>
      <c r="K7" s="170"/>
      <c r="L7" s="170"/>
      <c r="M7" s="170"/>
      <c r="N7" s="170"/>
      <c r="O7" s="171"/>
      <c r="Q7" s="91" t="s">
        <v>133</v>
      </c>
      <c r="R7" s="92">
        <v>100</v>
      </c>
      <c r="S7" s="87" t="s">
        <v>72</v>
      </c>
      <c r="AE7" s="85"/>
      <c r="AF7" s="85"/>
      <c r="AG7" s="85"/>
      <c r="AH7" s="85"/>
    </row>
    <row r="8" spans="1:34">
      <c r="A8" s="168"/>
      <c r="B8" s="194">
        <v>250</v>
      </c>
      <c r="C8" s="194">
        <v>400</v>
      </c>
      <c r="D8" s="156">
        <v>425.03230135712698</v>
      </c>
      <c r="E8" s="153">
        <v>1</v>
      </c>
      <c r="F8" s="168"/>
      <c r="G8" s="168"/>
      <c r="H8" s="168"/>
      <c r="I8" s="168"/>
      <c r="J8" s="169" t="s">
        <v>147</v>
      </c>
      <c r="K8" s="170">
        <f>MIN(B5:B9)</f>
        <v>250</v>
      </c>
      <c r="L8" s="170"/>
      <c r="M8" s="170"/>
      <c r="N8" s="170"/>
      <c r="O8" s="171"/>
      <c r="Q8" s="91" t="s">
        <v>114</v>
      </c>
      <c r="R8" s="93" t="s">
        <v>181</v>
      </c>
      <c r="S8" s="87" t="s">
        <v>72</v>
      </c>
      <c r="T8" s="87"/>
      <c r="U8" s="87"/>
      <c r="AE8" s="85"/>
      <c r="AF8" s="85"/>
      <c r="AG8" s="85"/>
      <c r="AH8" s="85"/>
    </row>
    <row r="9" spans="1:34">
      <c r="A9" s="168"/>
      <c r="B9" s="194">
        <v>840</v>
      </c>
      <c r="C9" s="194">
        <v>700</v>
      </c>
      <c r="D9" s="156">
        <v>429.12872141191906</v>
      </c>
      <c r="E9" s="153">
        <v>1</v>
      </c>
      <c r="F9" s="168"/>
      <c r="G9" s="168"/>
      <c r="H9" s="168"/>
      <c r="I9" s="168"/>
      <c r="J9" s="169" t="s">
        <v>148</v>
      </c>
      <c r="K9" s="170">
        <f>MIN(C5:C9)</f>
        <v>210</v>
      </c>
      <c r="L9" s="170"/>
      <c r="M9" s="170"/>
      <c r="N9" s="170"/>
      <c r="O9" s="171"/>
      <c r="Q9" s="91" t="s">
        <v>115</v>
      </c>
      <c r="R9" s="94" t="s">
        <v>181</v>
      </c>
      <c r="S9" s="87" t="s">
        <v>72</v>
      </c>
      <c r="U9" s="21"/>
      <c r="AE9" s="85"/>
      <c r="AF9" s="85"/>
      <c r="AG9" s="85"/>
      <c r="AH9" s="85"/>
    </row>
    <row r="10" spans="1:34">
      <c r="A10" s="168"/>
      <c r="B10" s="168"/>
      <c r="C10" s="168"/>
      <c r="D10" s="168"/>
      <c r="E10" s="168"/>
      <c r="F10" s="168"/>
      <c r="G10" s="168"/>
      <c r="H10" s="168"/>
      <c r="I10" s="168"/>
      <c r="J10" s="169" t="s">
        <v>211</v>
      </c>
      <c r="K10" s="224">
        <f>MIN(D5:D9)</f>
        <v>425.03230135712698</v>
      </c>
      <c r="L10" s="170"/>
      <c r="M10" s="170"/>
      <c r="N10" s="170"/>
      <c r="O10" s="171"/>
      <c r="Q10" s="91" t="s">
        <v>132</v>
      </c>
      <c r="R10" s="125">
        <v>2.0299999999999998</v>
      </c>
      <c r="S10" s="87" t="s">
        <v>72</v>
      </c>
      <c r="AE10" s="85"/>
      <c r="AF10" s="85"/>
      <c r="AG10" s="85"/>
      <c r="AH10" s="85"/>
    </row>
    <row r="11" spans="1:34">
      <c r="J11" s="169"/>
      <c r="K11" s="170"/>
      <c r="L11" s="170"/>
      <c r="M11" s="170"/>
      <c r="N11" s="170"/>
      <c r="O11" s="171"/>
      <c r="Q11" s="91" t="s">
        <v>100</v>
      </c>
      <c r="R11" s="95">
        <v>1825</v>
      </c>
      <c r="S11" s="87" t="s">
        <v>101</v>
      </c>
    </row>
    <row r="12" spans="1:34">
      <c r="J12" s="226" t="s">
        <v>212</v>
      </c>
      <c r="K12" s="225"/>
      <c r="L12" s="225"/>
      <c r="M12" s="173" t="s">
        <v>14</v>
      </c>
      <c r="N12" s="173" t="s">
        <v>129</v>
      </c>
      <c r="O12" s="171"/>
    </row>
    <row r="13" spans="1:34">
      <c r="J13" s="176" t="s">
        <v>4</v>
      </c>
      <c r="K13" s="173" t="s">
        <v>130</v>
      </c>
      <c r="L13" s="170"/>
      <c r="M13" s="173" t="s">
        <v>5</v>
      </c>
      <c r="N13" s="173" t="s">
        <v>8</v>
      </c>
      <c r="O13" s="171"/>
      <c r="Q13" s="146" t="s">
        <v>155</v>
      </c>
    </row>
    <row r="14" spans="1:34">
      <c r="J14" s="174">
        <f>B5-$K$8</f>
        <v>550</v>
      </c>
      <c r="K14" s="175">
        <f>C5-$K$9</f>
        <v>40</v>
      </c>
      <c r="L14" s="175">
        <f t="shared" ref="L14:L18" si="0">D5-$K$10</f>
        <v>3.6415857750863552</v>
      </c>
      <c r="M14" s="139" t="s">
        <v>6</v>
      </c>
      <c r="N14" s="135">
        <f>E5</f>
        <v>1</v>
      </c>
      <c r="O14" s="171"/>
      <c r="Q14" s="96"/>
      <c r="R14" s="96">
        <v>0</v>
      </c>
      <c r="S14" s="96">
        <f t="shared" ref="S14:AF14" si="1">R14+$R$4</f>
        <v>70</v>
      </c>
      <c r="T14" s="96">
        <f t="shared" si="1"/>
        <v>140</v>
      </c>
      <c r="U14" s="96">
        <f t="shared" si="1"/>
        <v>210</v>
      </c>
      <c r="V14" s="96">
        <f t="shared" si="1"/>
        <v>280</v>
      </c>
      <c r="W14" s="96">
        <f t="shared" si="1"/>
        <v>350</v>
      </c>
      <c r="X14" s="96">
        <f t="shared" si="1"/>
        <v>420</v>
      </c>
      <c r="Y14" s="96">
        <f t="shared" si="1"/>
        <v>490</v>
      </c>
      <c r="Z14" s="96">
        <f t="shared" si="1"/>
        <v>560</v>
      </c>
      <c r="AA14" s="96">
        <f t="shared" si="1"/>
        <v>630</v>
      </c>
      <c r="AB14" s="96">
        <f t="shared" si="1"/>
        <v>700</v>
      </c>
      <c r="AC14" s="96">
        <f t="shared" si="1"/>
        <v>770</v>
      </c>
      <c r="AD14" s="96">
        <f t="shared" si="1"/>
        <v>840</v>
      </c>
      <c r="AE14" s="96">
        <f t="shared" si="1"/>
        <v>910</v>
      </c>
      <c r="AF14" s="96">
        <f t="shared" si="1"/>
        <v>980</v>
      </c>
      <c r="AG14" s="96"/>
    </row>
    <row r="15" spans="1:34">
      <c r="J15" s="174">
        <f>B6-$K$8</f>
        <v>240</v>
      </c>
      <c r="K15" s="175">
        <f>C6-$K$9</f>
        <v>0</v>
      </c>
      <c r="L15" s="175">
        <f t="shared" si="0"/>
        <v>0.92188159212747678</v>
      </c>
      <c r="M15" s="139" t="s">
        <v>7</v>
      </c>
      <c r="N15" s="135">
        <f>E6</f>
        <v>1</v>
      </c>
      <c r="O15" s="171"/>
      <c r="Q15" s="97">
        <f t="shared" ref="Q15:Q28" si="2">Q16+$R$5</f>
        <v>980</v>
      </c>
      <c r="R15" s="61">
        <v>423</v>
      </c>
      <c r="S15" s="61">
        <f ca="1">S16</f>
        <v>423.71361587490514</v>
      </c>
      <c r="T15" s="61">
        <f t="shared" ref="T15:AE15" ca="1" si="3">T16</f>
        <v>424.16662455568127</v>
      </c>
      <c r="U15" s="61">
        <f t="shared" ca="1" si="3"/>
        <v>424.75916871992968</v>
      </c>
      <c r="V15" s="61">
        <f t="shared" ca="1" si="3"/>
        <v>425.62580636688625</v>
      </c>
      <c r="W15" s="61">
        <f t="shared" ca="1" si="3"/>
        <v>426.29045573049029</v>
      </c>
      <c r="X15" s="61">
        <f t="shared" ca="1" si="3"/>
        <v>426.88110197833913</v>
      </c>
      <c r="Y15" s="61">
        <f t="shared" ca="1" si="3"/>
        <v>427.45497450107837</v>
      </c>
      <c r="Z15" s="61">
        <f t="shared" ca="1" si="3"/>
        <v>427.78944055542365</v>
      </c>
      <c r="AA15" s="61">
        <f t="shared" ca="1" si="3"/>
        <v>428.175606178122</v>
      </c>
      <c r="AB15" s="61">
        <f t="shared" ca="1" si="3"/>
        <v>428.71859300610828</v>
      </c>
      <c r="AC15" s="61">
        <f t="shared" ca="1" si="3"/>
        <v>429.13366544162244</v>
      </c>
      <c r="AD15" s="61">
        <f t="shared" ca="1" si="3"/>
        <v>429.5085175172685</v>
      </c>
      <c r="AE15" s="61">
        <f t="shared" ca="1" si="3"/>
        <v>429.85633335095497</v>
      </c>
      <c r="AF15" s="61">
        <v>430</v>
      </c>
      <c r="AG15" s="97">
        <f>Q15</f>
        <v>980</v>
      </c>
    </row>
    <row r="16" spans="1:34">
      <c r="J16" s="174">
        <f>B7-$K$8</f>
        <v>170</v>
      </c>
      <c r="K16" s="175">
        <f>C7-$K$9</f>
        <v>560</v>
      </c>
      <c r="L16" s="175">
        <f t="shared" si="0"/>
        <v>1.8999798486804593</v>
      </c>
      <c r="M16" s="139" t="s">
        <v>12</v>
      </c>
      <c r="N16" s="135">
        <f>E7</f>
        <v>1</v>
      </c>
      <c r="O16" s="171"/>
      <c r="Q16" s="97">
        <f t="shared" si="2"/>
        <v>910</v>
      </c>
      <c r="R16" s="61">
        <v>423</v>
      </c>
      <c r="S16" s="21">
        <f ca="1">(((T16)*((2*S33*T33)/(S33+T33)))+((R16)*((2*S33*R33)/(S33+R33)))+((S15)*((2*S33*S32)/(S33+S32)))+((S17)*((2*S33*S34)/(S33+S34))))/(((2*S33*T33)/(S33+T33))+((2*S33*R33)/(S33+R33))+((2*S33*S32)/(S33+S32))+((2*S33*S34)/(S33+S34)))</f>
        <v>423.71361589696966</v>
      </c>
      <c r="T16" s="21">
        <f t="shared" ref="T16:AE28" ca="1" si="4">(((U16)*((2*T33*U33)/(T33+U33)))+((S16)*((2*T33*S33)/(T33+S33)))+((T15)*((2*T33*T32)/(T33+T32)))+((T17)*((2*T33*T34)/(T33+T34))))/(((2*T33*U33)/(T33+U33))+((2*T33*S33)/(T33+S33))+((2*T33*T32)/(T33+T32))+((2*T33*T34)/(T33+T34)))</f>
        <v>424.16662459075144</v>
      </c>
      <c r="U16" s="21">
        <f t="shared" ca="1" si="4"/>
        <v>424.75916877012202</v>
      </c>
      <c r="V16" s="21">
        <f t="shared" ca="1" si="4"/>
        <v>425.62580643689392</v>
      </c>
      <c r="W16" s="21">
        <f t="shared" ca="1" si="4"/>
        <v>426.29045581345497</v>
      </c>
      <c r="X16" s="21">
        <f t="shared" ca="1" si="4"/>
        <v>426.88110206835421</v>
      </c>
      <c r="Y16" s="21">
        <f t="shared" ca="1" si="4"/>
        <v>427.45497459478571</v>
      </c>
      <c r="Z16" s="21">
        <f t="shared" ca="1" si="4"/>
        <v>427.78944064730422</v>
      </c>
      <c r="AA16" s="21">
        <f t="shared" ca="1" si="4"/>
        <v>428.17560626155466</v>
      </c>
      <c r="AB16" s="21">
        <f t="shared" ca="1" si="4"/>
        <v>428.71859307233018</v>
      </c>
      <c r="AC16" s="21">
        <f t="shared" ca="1" si="4"/>
        <v>429.13366549112851</v>
      </c>
      <c r="AD16" s="21">
        <f t="shared" ca="1" si="4"/>
        <v>429.50851754671487</v>
      </c>
      <c r="AE16" s="21">
        <f t="shared" ca="1" si="4"/>
        <v>429.85633336012427</v>
      </c>
      <c r="AF16" s="61">
        <v>430</v>
      </c>
      <c r="AG16" s="97">
        <f t="shared" ref="AG16:AG29" si="5">Q16</f>
        <v>910</v>
      </c>
    </row>
    <row r="17" spans="2:49">
      <c r="J17" s="174">
        <f>B8-$K$8</f>
        <v>0</v>
      </c>
      <c r="K17" s="175">
        <f>C8-$K$9</f>
        <v>190</v>
      </c>
      <c r="L17" s="175">
        <f t="shared" si="0"/>
        <v>0</v>
      </c>
      <c r="M17" s="170"/>
      <c r="N17" s="135">
        <f>E8</f>
        <v>1</v>
      </c>
      <c r="O17" s="171"/>
      <c r="Q17" s="97">
        <f t="shared" si="2"/>
        <v>840</v>
      </c>
      <c r="R17" s="61">
        <v>423</v>
      </c>
      <c r="S17" s="21">
        <f t="shared" ref="S17:S28" ca="1" si="6">(((T17)*((2*S34*T34)/(S34+T34)))+((R17)*((2*S34*R34)/(S34+R34)))+((S16)*((2*S34*S33)/(S34+S33)))+((S18)*((2*S34*S35)/(S34+S35))))/(((2*S34*T34)/(S34+T34))+((2*S34*R34)/(S34+R34))+((2*S34*S33)/(S34+S33))+((2*S34*S35)/(S34+S35)))</f>
        <v>423.72406936076675</v>
      </c>
      <c r="T17" s="21">
        <f t="shared" ca="1" si="4"/>
        <v>424.14868416009244</v>
      </c>
      <c r="U17" s="21">
        <f t="shared" ca="1" si="4"/>
        <v>424.85205396058603</v>
      </c>
      <c r="V17" s="21">
        <f t="shared" ca="1" si="4"/>
        <v>425.71706025722881</v>
      </c>
      <c r="W17" s="21">
        <f t="shared" ca="1" si="4"/>
        <v>426.26743193914683</v>
      </c>
      <c r="X17" s="21">
        <f t="shared" ca="1" si="4"/>
        <v>426.90539574960462</v>
      </c>
      <c r="Y17" s="21">
        <f t="shared" ca="1" si="4"/>
        <v>427.48325680442906</v>
      </c>
      <c r="Z17" s="21">
        <f t="shared" ca="1" si="4"/>
        <v>427.80865491179247</v>
      </c>
      <c r="AA17" s="21">
        <f t="shared" ca="1" si="4"/>
        <v>428.25101271953139</v>
      </c>
      <c r="AB17" s="21">
        <f t="shared" ca="1" si="4"/>
        <v>428.77707150603163</v>
      </c>
      <c r="AC17" s="21">
        <f t="shared" ca="1" si="4"/>
        <v>429.14934114835683</v>
      </c>
      <c r="AD17" s="21">
        <f t="shared" ca="1" si="4"/>
        <v>429.53265807120175</v>
      </c>
      <c r="AE17" s="21">
        <f t="shared" ca="1" si="4"/>
        <v>429.7923138822398</v>
      </c>
      <c r="AF17" s="61">
        <v>430</v>
      </c>
      <c r="AG17" s="97">
        <f t="shared" si="5"/>
        <v>840</v>
      </c>
    </row>
    <row r="18" spans="2:49">
      <c r="J18" s="174">
        <f>B9-$K$8</f>
        <v>590</v>
      </c>
      <c r="K18" s="175">
        <f>C9-$K$9</f>
        <v>490</v>
      </c>
      <c r="L18" s="175">
        <f t="shared" si="0"/>
        <v>4.0964200547920768</v>
      </c>
      <c r="M18" s="170"/>
      <c r="N18" s="135">
        <f>E9</f>
        <v>1</v>
      </c>
      <c r="O18" s="171"/>
      <c r="Q18" s="97">
        <f t="shared" si="2"/>
        <v>770</v>
      </c>
      <c r="R18" s="61">
        <v>423</v>
      </c>
      <c r="S18" s="21">
        <f t="shared" ca="1" si="6"/>
        <v>423.71662819203021</v>
      </c>
      <c r="T18" s="21">
        <f t="shared" ca="1" si="4"/>
        <v>424.22386114268676</v>
      </c>
      <c r="U18" s="21">
        <f t="shared" ca="1" si="4"/>
        <v>424.84804426170712</v>
      </c>
      <c r="V18" s="21">
        <f t="shared" ca="1" si="4"/>
        <v>425.70595403796352</v>
      </c>
      <c r="W18" s="21">
        <f t="shared" ca="1" si="4"/>
        <v>426.32832420787219</v>
      </c>
      <c r="X18" s="21">
        <f t="shared" ca="1" si="4"/>
        <v>426.93383536260671</v>
      </c>
      <c r="Y18" s="21">
        <f t="shared" ca="1" si="4"/>
        <v>427.53236034470365</v>
      </c>
      <c r="Z18" s="21">
        <f t="shared" ca="1" si="4"/>
        <v>427.92050951455127</v>
      </c>
      <c r="AA18" s="21">
        <f t="shared" ca="1" si="4"/>
        <v>428.29071681216124</v>
      </c>
      <c r="AB18" s="21">
        <f t="shared" ca="1" si="4"/>
        <v>428.73467674638601</v>
      </c>
      <c r="AC18" s="21">
        <f t="shared" ca="1" si="4"/>
        <v>429.05060664763641</v>
      </c>
      <c r="AD18" s="21">
        <f t="shared" ca="1" si="4"/>
        <v>429.35972383571249</v>
      </c>
      <c r="AE18" s="21">
        <f t="shared" ca="1" si="4"/>
        <v>429.60736547122144</v>
      </c>
      <c r="AF18" s="61">
        <v>430</v>
      </c>
      <c r="AG18" s="97">
        <f t="shared" si="5"/>
        <v>770</v>
      </c>
    </row>
    <row r="19" spans="2:49">
      <c r="J19" s="169"/>
      <c r="K19" s="170"/>
      <c r="L19" s="170"/>
      <c r="M19" s="170"/>
      <c r="N19" s="170"/>
      <c r="O19" s="171"/>
      <c r="Q19" s="97">
        <f t="shared" si="2"/>
        <v>700</v>
      </c>
      <c r="R19" s="61">
        <v>423</v>
      </c>
      <c r="S19" s="21">
        <f t="shared" ca="1" si="6"/>
        <v>423.71577316926505</v>
      </c>
      <c r="T19" s="21">
        <f t="shared" ca="1" si="4"/>
        <v>424.27224039776524</v>
      </c>
      <c r="U19" s="21">
        <f t="shared" ca="1" si="4"/>
        <v>424.69347057099765</v>
      </c>
      <c r="V19" s="21">
        <f t="shared" ca="1" si="4"/>
        <v>425.64583413268753</v>
      </c>
      <c r="W19" s="21">
        <f t="shared" ca="1" si="4"/>
        <v>426.56056556950955</v>
      </c>
      <c r="X19" s="21">
        <f t="shared" ca="1" si="4"/>
        <v>427.12915702226451</v>
      </c>
      <c r="Y19" s="21">
        <f t="shared" ca="1" si="4"/>
        <v>427.68765023126082</v>
      </c>
      <c r="Z19" s="21">
        <f t="shared" ca="1" si="4"/>
        <v>428.08240786179061</v>
      </c>
      <c r="AA19" s="21">
        <f t="shared" ca="1" si="4"/>
        <v>428.29376336984188</v>
      </c>
      <c r="AB19" s="21">
        <f t="shared" ca="1" si="4"/>
        <v>428.64125738767842</v>
      </c>
      <c r="AC19" s="21">
        <f t="shared" ca="1" si="4"/>
        <v>428.97248496041982</v>
      </c>
      <c r="AD19" s="21">
        <f t="shared" ca="1" si="4"/>
        <v>429.12966058379021</v>
      </c>
      <c r="AE19" s="21">
        <f t="shared" ca="1" si="4"/>
        <v>429.40780233599202</v>
      </c>
      <c r="AF19" s="61">
        <v>430</v>
      </c>
      <c r="AG19" s="97">
        <f t="shared" si="5"/>
        <v>700</v>
      </c>
    </row>
    <row r="20" spans="2:49">
      <c r="J20" s="169"/>
      <c r="K20" s="170"/>
      <c r="L20" s="170"/>
      <c r="M20" s="170"/>
      <c r="N20" s="170"/>
      <c r="O20" s="171"/>
      <c r="Q20" s="97">
        <f t="shared" si="2"/>
        <v>630</v>
      </c>
      <c r="R20" s="61">
        <v>423</v>
      </c>
      <c r="S20" s="21">
        <f t="shared" ca="1" si="6"/>
        <v>423.72013494705743</v>
      </c>
      <c r="T20" s="21">
        <f t="shared" ca="1" si="4"/>
        <v>424.18167251198196</v>
      </c>
      <c r="U20" s="21">
        <f t="shared" ca="1" si="4"/>
        <v>424.57321864573254</v>
      </c>
      <c r="V20" s="21">
        <f t="shared" ca="1" si="4"/>
        <v>425.6604621243161</v>
      </c>
      <c r="W20" s="21">
        <f t="shared" ca="1" si="4"/>
        <v>426.89304851355126</v>
      </c>
      <c r="X20" s="21">
        <f t="shared" ca="1" si="4"/>
        <v>427.42802804182946</v>
      </c>
      <c r="Y20" s="21">
        <f t="shared" ca="1" si="4"/>
        <v>427.84994932142848</v>
      </c>
      <c r="Z20" s="21">
        <f t="shared" ca="1" si="4"/>
        <v>428.18867305961817</v>
      </c>
      <c r="AA20" s="21">
        <f t="shared" ca="1" si="4"/>
        <v>428.31653367942039</v>
      </c>
      <c r="AB20" s="21">
        <f t="shared" ca="1" si="4"/>
        <v>428.50454471845489</v>
      </c>
      <c r="AC20" s="21">
        <f t="shared" ca="1" si="4"/>
        <v>428.81900522886139</v>
      </c>
      <c r="AD20" s="21">
        <f t="shared" ca="1" si="4"/>
        <v>428.98550500660383</v>
      </c>
      <c r="AE20" s="21">
        <f t="shared" ca="1" si="4"/>
        <v>429.4244875179898</v>
      </c>
      <c r="AF20" s="61">
        <v>430</v>
      </c>
      <c r="AG20" s="97">
        <f t="shared" si="5"/>
        <v>630</v>
      </c>
    </row>
    <row r="21" spans="2:49">
      <c r="J21" s="169" t="s">
        <v>22</v>
      </c>
      <c r="K21" s="170"/>
      <c r="L21" s="170"/>
      <c r="M21" s="170" t="s">
        <v>15</v>
      </c>
      <c r="N21" s="170"/>
      <c r="O21" s="171"/>
      <c r="Q21" s="97">
        <f t="shared" si="2"/>
        <v>560</v>
      </c>
      <c r="R21" s="61">
        <v>423</v>
      </c>
      <c r="S21" s="21">
        <f t="shared" ca="1" si="6"/>
        <v>423.74843614779309</v>
      </c>
      <c r="T21" s="21">
        <f t="shared" ca="1" si="4"/>
        <v>424.13624445854424</v>
      </c>
      <c r="U21" s="21">
        <f t="shared" ca="1" si="4"/>
        <v>424.44399066268966</v>
      </c>
      <c r="V21" s="21">
        <f t="shared" ca="1" si="4"/>
        <v>425.57623782463014</v>
      </c>
      <c r="W21" s="21">
        <f t="shared" ca="1" si="4"/>
        <v>426.94320746827054</v>
      </c>
      <c r="X21" s="21">
        <f t="shared" ca="1" si="4"/>
        <v>427.55017365674962</v>
      </c>
      <c r="Y21" s="21">
        <f t="shared" ca="1" si="4"/>
        <v>427.84726219021684</v>
      </c>
      <c r="Z21" s="21">
        <f t="shared" ca="1" si="4"/>
        <v>428.09153782623292</v>
      </c>
      <c r="AA21" s="21">
        <f t="shared" ca="1" si="4"/>
        <v>428.2580191798387</v>
      </c>
      <c r="AB21" s="21">
        <f t="shared" ca="1" si="4"/>
        <v>428.37490008029374</v>
      </c>
      <c r="AC21" s="21">
        <f t="shared" ca="1" si="4"/>
        <v>428.6326713307555</v>
      </c>
      <c r="AD21" s="21">
        <f t="shared" ca="1" si="4"/>
        <v>429.08496880839016</v>
      </c>
      <c r="AE21" s="21">
        <f t="shared" ca="1" si="4"/>
        <v>429.6275346209589</v>
      </c>
      <c r="AF21" s="61">
        <v>430</v>
      </c>
      <c r="AG21" s="97">
        <f t="shared" si="5"/>
        <v>560</v>
      </c>
    </row>
    <row r="22" spans="2:49">
      <c r="J22" s="169" t="s">
        <v>25</v>
      </c>
      <c r="K22" s="170"/>
      <c r="L22" s="170"/>
      <c r="M22" s="170" t="s">
        <v>16</v>
      </c>
      <c r="N22" s="170"/>
      <c r="O22" s="171"/>
      <c r="Q22" s="97">
        <f t="shared" si="2"/>
        <v>490</v>
      </c>
      <c r="R22" s="61">
        <v>423</v>
      </c>
      <c r="S22" s="21">
        <f t="shared" ca="1" si="6"/>
        <v>423.76693174756895</v>
      </c>
      <c r="T22" s="21">
        <f t="shared" ca="1" si="4"/>
        <v>424.06013073020421</v>
      </c>
      <c r="U22" s="21">
        <f t="shared" ca="1" si="4"/>
        <v>424.5014416725071</v>
      </c>
      <c r="V22" s="21">
        <f t="shared" ca="1" si="4"/>
        <v>425.37523967297221</v>
      </c>
      <c r="W22" s="21">
        <f t="shared" ca="1" si="4"/>
        <v>426.54565556514956</v>
      </c>
      <c r="X22" s="21">
        <f t="shared" ca="1" si="4"/>
        <v>427.43293441386845</v>
      </c>
      <c r="Y22" s="21">
        <f t="shared" ca="1" si="4"/>
        <v>427.64180997660509</v>
      </c>
      <c r="Z22" s="21">
        <f t="shared" ca="1" si="4"/>
        <v>427.89965747930933</v>
      </c>
      <c r="AA22" s="21">
        <f t="shared" ca="1" si="4"/>
        <v>428.19012871240881</v>
      </c>
      <c r="AB22" s="21">
        <f t="shared" ca="1" si="4"/>
        <v>428.35450163022051</v>
      </c>
      <c r="AC22" s="21">
        <f t="shared" ca="1" si="4"/>
        <v>428.60900367721558</v>
      </c>
      <c r="AD22" s="21">
        <f t="shared" ca="1" si="4"/>
        <v>429.11745521020583</v>
      </c>
      <c r="AE22" s="21">
        <f t="shared" ca="1" si="4"/>
        <v>429.59951956088327</v>
      </c>
      <c r="AF22" s="61">
        <v>430</v>
      </c>
      <c r="AG22" s="97">
        <f t="shared" si="5"/>
        <v>490</v>
      </c>
    </row>
    <row r="23" spans="2:49" ht="17.25">
      <c r="J23" s="169" t="s">
        <v>26</v>
      </c>
      <c r="K23" s="170"/>
      <c r="L23" s="170"/>
      <c r="M23" s="170"/>
      <c r="N23" s="170"/>
      <c r="O23" s="171"/>
      <c r="Q23" s="97">
        <f t="shared" si="2"/>
        <v>420</v>
      </c>
      <c r="R23" s="61">
        <v>423</v>
      </c>
      <c r="S23" s="21">
        <f t="shared" ca="1" si="6"/>
        <v>423.71478622112483</v>
      </c>
      <c r="T23" s="21">
        <f t="shared" ca="1" si="4"/>
        <v>424.05852126153491</v>
      </c>
      <c r="U23" s="21">
        <f t="shared" ca="1" si="4"/>
        <v>424.48351081190623</v>
      </c>
      <c r="V23" s="21">
        <f t="shared" ca="1" si="4"/>
        <v>425.0332392467547</v>
      </c>
      <c r="W23" s="21">
        <f t="shared" ca="1" si="4"/>
        <v>425.82091222229946</v>
      </c>
      <c r="X23" s="21">
        <f t="shared" ca="1" si="4"/>
        <v>427.24009746812118</v>
      </c>
      <c r="Y23" s="21">
        <f t="shared" ca="1" si="4"/>
        <v>427.46993705179631</v>
      </c>
      <c r="Z23" s="21">
        <f t="shared" ca="1" si="4"/>
        <v>427.7695344806146</v>
      </c>
      <c r="AA23" s="21">
        <f t="shared" ca="1" si="4"/>
        <v>428.00608654810156</v>
      </c>
      <c r="AB23" s="21">
        <f t="shared" ca="1" si="4"/>
        <v>428.29485015605411</v>
      </c>
      <c r="AC23" s="21">
        <f t="shared" ca="1" si="4"/>
        <v>428.66726311067941</v>
      </c>
      <c r="AD23" s="21">
        <f t="shared" ca="1" si="4"/>
        <v>429.14844657127219</v>
      </c>
      <c r="AE23" s="21">
        <f t="shared" ca="1" si="4"/>
        <v>429.62772480242916</v>
      </c>
      <c r="AF23" s="61">
        <v>430</v>
      </c>
      <c r="AG23" s="97">
        <f t="shared" si="5"/>
        <v>420</v>
      </c>
    </row>
    <row r="24" spans="2:49" ht="17.25">
      <c r="J24" s="169" t="s">
        <v>27</v>
      </c>
      <c r="K24" s="170"/>
      <c r="L24" s="170"/>
      <c r="M24" s="170"/>
      <c r="N24" s="170"/>
      <c r="O24" s="171"/>
      <c r="Q24" s="97">
        <f t="shared" si="2"/>
        <v>350</v>
      </c>
      <c r="R24" s="61">
        <v>423</v>
      </c>
      <c r="S24" s="21">
        <f t="shared" ca="1" si="6"/>
        <v>423.60895894665782</v>
      </c>
      <c r="T24" s="21">
        <f t="shared" ca="1" si="4"/>
        <v>423.91147143686311</v>
      </c>
      <c r="U24" s="21">
        <f t="shared" ca="1" si="4"/>
        <v>424.26581978504601</v>
      </c>
      <c r="V24" s="21">
        <f t="shared" ca="1" si="4"/>
        <v>424.56164224777655</v>
      </c>
      <c r="W24" s="21">
        <f t="shared" ca="1" si="4"/>
        <v>424.66482492184144</v>
      </c>
      <c r="X24" s="21">
        <f t="shared" ca="1" si="4"/>
        <v>426.05899976752903</v>
      </c>
      <c r="Y24" s="21">
        <f t="shared" ca="1" si="4"/>
        <v>426.93221489674994</v>
      </c>
      <c r="Z24" s="21">
        <f t="shared" ca="1" si="4"/>
        <v>427.48227804138878</v>
      </c>
      <c r="AA24" s="21">
        <f t="shared" ca="1" si="4"/>
        <v>427.88338855461944</v>
      </c>
      <c r="AB24" s="21">
        <f t="shared" ca="1" si="4"/>
        <v>428.27884262799256</v>
      </c>
      <c r="AC24" s="21">
        <f t="shared" ca="1" si="4"/>
        <v>428.69490130779855</v>
      </c>
      <c r="AD24" s="21">
        <f t="shared" ca="1" si="4"/>
        <v>429.17565105804795</v>
      </c>
      <c r="AE24" s="21">
        <f t="shared" ca="1" si="4"/>
        <v>429.67407611358135</v>
      </c>
      <c r="AF24" s="61">
        <v>430</v>
      </c>
      <c r="AG24" s="97">
        <f t="shared" si="5"/>
        <v>350</v>
      </c>
    </row>
    <row r="25" spans="2:49">
      <c r="J25" s="169"/>
      <c r="K25" s="170"/>
      <c r="L25" s="170"/>
      <c r="M25" s="170"/>
      <c r="N25" s="170"/>
      <c r="O25" s="171"/>
      <c r="Q25" s="97">
        <f t="shared" si="2"/>
        <v>280</v>
      </c>
      <c r="R25" s="61">
        <v>423</v>
      </c>
      <c r="S25" s="21">
        <f t="shared" ca="1" si="6"/>
        <v>423.48028638498471</v>
      </c>
      <c r="T25" s="21">
        <f t="shared" ca="1" si="4"/>
        <v>423.74852139414037</v>
      </c>
      <c r="U25" s="21">
        <f t="shared" ca="1" si="4"/>
        <v>424.01654851000268</v>
      </c>
      <c r="V25" s="21">
        <f t="shared" ca="1" si="4"/>
        <v>424.28315249602764</v>
      </c>
      <c r="W25" s="21">
        <f t="shared" ca="1" si="4"/>
        <v>424.48013848655887</v>
      </c>
      <c r="X25" s="21">
        <f t="shared" ca="1" si="4"/>
        <v>425.31621862859174</v>
      </c>
      <c r="Y25" s="21">
        <f t="shared" ca="1" si="4"/>
        <v>426.40315430710541</v>
      </c>
      <c r="Z25" s="21">
        <f t="shared" ca="1" si="4"/>
        <v>427.18700719545149</v>
      </c>
      <c r="AA25" s="21">
        <f t="shared" ca="1" si="4"/>
        <v>427.68841424638259</v>
      </c>
      <c r="AB25" s="21">
        <f t="shared" ca="1" si="4"/>
        <v>428.18418636939469</v>
      </c>
      <c r="AC25" s="21">
        <f t="shared" ca="1" si="4"/>
        <v>428.67482144897247</v>
      </c>
      <c r="AD25" s="21">
        <f t="shared" ca="1" si="4"/>
        <v>429.19181492149789</v>
      </c>
      <c r="AE25" s="21">
        <f t="shared" ca="1" si="4"/>
        <v>429.72906346390897</v>
      </c>
      <c r="AF25" s="61">
        <v>430</v>
      </c>
      <c r="AG25" s="97">
        <f t="shared" si="5"/>
        <v>280</v>
      </c>
    </row>
    <row r="26" spans="2:49" ht="17.25">
      <c r="J26" s="143" t="s">
        <v>9</v>
      </c>
      <c r="K26" s="170" t="s">
        <v>128</v>
      </c>
      <c r="L26" s="170"/>
      <c r="M26" s="170"/>
      <c r="N26" s="170"/>
      <c r="O26" s="171"/>
      <c r="Q26" s="97">
        <f t="shared" si="2"/>
        <v>210</v>
      </c>
      <c r="R26" s="61">
        <v>423</v>
      </c>
      <c r="S26" s="21">
        <f t="shared" ca="1" si="6"/>
        <v>423.31801495656299</v>
      </c>
      <c r="T26" s="21">
        <f t="shared" ca="1" si="4"/>
        <v>423.59448799989224</v>
      </c>
      <c r="U26" s="21">
        <f t="shared" ca="1" si="4"/>
        <v>423.81501309717561</v>
      </c>
      <c r="V26" s="21">
        <f t="shared" ca="1" si="4"/>
        <v>424.06894759219591</v>
      </c>
      <c r="W26" s="21">
        <f t="shared" ca="1" si="4"/>
        <v>424.37336484378949</v>
      </c>
      <c r="X26" s="21">
        <f t="shared" ca="1" si="4"/>
        <v>425.07021325701106</v>
      </c>
      <c r="Y26" s="21">
        <f t="shared" ca="1" si="4"/>
        <v>425.95523881916569</v>
      </c>
      <c r="Z26" s="21">
        <f t="shared" ca="1" si="4"/>
        <v>426.88923109751056</v>
      </c>
      <c r="AA26" s="21">
        <f t="shared" ca="1" si="4"/>
        <v>427.54610796541664</v>
      </c>
      <c r="AB26" s="21">
        <f t="shared" ca="1" si="4"/>
        <v>428.12219753554803</v>
      </c>
      <c r="AC26" s="21">
        <f t="shared" ca="1" si="4"/>
        <v>428.64436863326296</v>
      </c>
      <c r="AD26" s="21">
        <f t="shared" ca="1" si="4"/>
        <v>429.17759016686449</v>
      </c>
      <c r="AE26" s="21">
        <f t="shared" ca="1" si="4"/>
        <v>429.75201351870948</v>
      </c>
      <c r="AF26" s="61">
        <v>430</v>
      </c>
      <c r="AG26" s="97">
        <f t="shared" si="5"/>
        <v>210</v>
      </c>
    </row>
    <row r="27" spans="2:49">
      <c r="J27" s="143">
        <f t="array" ref="J27:N29">TRANSPOSE(J14:L18)</f>
        <v>550</v>
      </c>
      <c r="K27" s="140">
        <v>240</v>
      </c>
      <c r="L27" s="140">
        <v>170</v>
      </c>
      <c r="M27" s="140">
        <v>0</v>
      </c>
      <c r="N27" s="140">
        <v>590</v>
      </c>
      <c r="O27" s="171"/>
      <c r="Q27" s="97">
        <f t="shared" si="2"/>
        <v>140</v>
      </c>
      <c r="R27" s="61">
        <v>423</v>
      </c>
      <c r="S27" s="21">
        <f t="shared" ca="1" si="6"/>
        <v>423.15871609964472</v>
      </c>
      <c r="T27" s="21">
        <f t="shared" ca="1" si="4"/>
        <v>423.33855923992229</v>
      </c>
      <c r="U27" s="21">
        <f t="shared" ca="1" si="4"/>
        <v>423.5818301151096</v>
      </c>
      <c r="V27" s="21">
        <f t="shared" ca="1" si="4"/>
        <v>424.05674655975065</v>
      </c>
      <c r="W27" s="21">
        <f t="shared" ca="1" si="4"/>
        <v>424.52532825261528</v>
      </c>
      <c r="X27" s="21">
        <f t="shared" ca="1" si="4"/>
        <v>425.1280815927073</v>
      </c>
      <c r="Y27" s="21">
        <f t="shared" ca="1" si="4"/>
        <v>425.80571943260577</v>
      </c>
      <c r="Z27" s="21">
        <f t="shared" ca="1" si="4"/>
        <v>426.63061519787169</v>
      </c>
      <c r="AA27" s="21">
        <f t="shared" ca="1" si="4"/>
        <v>427.45956340676241</v>
      </c>
      <c r="AB27" s="21">
        <f t="shared" ca="1" si="4"/>
        <v>428.11757998558716</v>
      </c>
      <c r="AC27" s="21">
        <f t="shared" ca="1" si="4"/>
        <v>428.62029041212111</v>
      </c>
      <c r="AD27" s="21">
        <f t="shared" ca="1" si="4"/>
        <v>429.1154663452736</v>
      </c>
      <c r="AE27" s="21">
        <f t="shared" ca="1" si="4"/>
        <v>429.64258172527849</v>
      </c>
      <c r="AF27" s="61">
        <v>430</v>
      </c>
      <c r="AG27" s="97">
        <f t="shared" si="5"/>
        <v>140</v>
      </c>
    </row>
    <row r="28" spans="2:49">
      <c r="J28" s="143">
        <v>40</v>
      </c>
      <c r="K28" s="140">
        <v>0</v>
      </c>
      <c r="L28" s="140">
        <v>560</v>
      </c>
      <c r="M28" s="140">
        <v>190</v>
      </c>
      <c r="N28" s="140">
        <v>490</v>
      </c>
      <c r="O28" s="171"/>
      <c r="Q28" s="97">
        <f t="shared" si="2"/>
        <v>70</v>
      </c>
      <c r="R28" s="61">
        <v>423</v>
      </c>
      <c r="S28" s="21">
        <f t="shared" ca="1" si="6"/>
        <v>423.13341481831645</v>
      </c>
      <c r="T28" s="21">
        <f t="shared" ca="1" si="4"/>
        <v>423.24152836321377</v>
      </c>
      <c r="U28" s="21">
        <f t="shared" ca="1" si="4"/>
        <v>423.60631365900605</v>
      </c>
      <c r="V28" s="21">
        <f t="shared" ca="1" si="4"/>
        <v>424.14265882940521</v>
      </c>
      <c r="W28" s="21">
        <f t="shared" ca="1" si="4"/>
        <v>424.56120443704782</v>
      </c>
      <c r="X28" s="21">
        <f t="shared" ca="1" si="4"/>
        <v>425.15658284638101</v>
      </c>
      <c r="Y28" s="21">
        <f t="shared" ca="1" si="4"/>
        <v>425.94370085590151</v>
      </c>
      <c r="Z28" s="21">
        <f t="shared" ca="1" si="4"/>
        <v>426.62574289961117</v>
      </c>
      <c r="AA28" s="21">
        <f t="shared" ca="1" si="4"/>
        <v>427.34733290381342</v>
      </c>
      <c r="AB28" s="21">
        <f t="shared" ca="1" si="4"/>
        <v>428.08808987577549</v>
      </c>
      <c r="AC28" s="21">
        <f t="shared" ca="1" si="4"/>
        <v>428.59181126335199</v>
      </c>
      <c r="AD28" s="21">
        <f t="shared" ca="1" si="4"/>
        <v>429.0643332248768</v>
      </c>
      <c r="AE28" s="21">
        <f t="shared" ca="1" si="4"/>
        <v>429.51119628310408</v>
      </c>
      <c r="AF28" s="61">
        <v>430</v>
      </c>
      <c r="AG28" s="97">
        <f t="shared" si="5"/>
        <v>70</v>
      </c>
    </row>
    <row r="29" spans="2:49">
      <c r="B29" s="64" t="s">
        <v>227</v>
      </c>
      <c r="J29" s="143">
        <v>3.6415857750863552</v>
      </c>
      <c r="K29" s="140">
        <v>0.92188159212747678</v>
      </c>
      <c r="L29" s="140">
        <v>1.8999798486804593</v>
      </c>
      <c r="M29" s="140">
        <v>0</v>
      </c>
      <c r="N29" s="140">
        <v>4.0964200547920768</v>
      </c>
      <c r="O29" s="171"/>
      <c r="Q29" s="97">
        <v>0</v>
      </c>
      <c r="R29" s="61">
        <v>423</v>
      </c>
      <c r="S29" s="61">
        <f ca="1">S28</f>
        <v>423.13341481831645</v>
      </c>
      <c r="T29" s="61">
        <f t="shared" ref="T29:AE29" ca="1" si="7">T28</f>
        <v>423.24152836321377</v>
      </c>
      <c r="U29" s="61">
        <f t="shared" ca="1" si="7"/>
        <v>423.60631365900605</v>
      </c>
      <c r="V29" s="61">
        <f t="shared" ca="1" si="7"/>
        <v>424.14265882940521</v>
      </c>
      <c r="W29" s="61">
        <f t="shared" ca="1" si="7"/>
        <v>424.56120443704782</v>
      </c>
      <c r="X29" s="61">
        <f t="shared" ca="1" si="7"/>
        <v>425.15658284638101</v>
      </c>
      <c r="Y29" s="61">
        <f t="shared" ca="1" si="7"/>
        <v>425.94370085590151</v>
      </c>
      <c r="Z29" s="61">
        <f t="shared" ca="1" si="7"/>
        <v>426.62574289961117</v>
      </c>
      <c r="AA29" s="61">
        <f t="shared" ca="1" si="7"/>
        <v>427.34733290381342</v>
      </c>
      <c r="AB29" s="61">
        <f t="shared" ca="1" si="7"/>
        <v>428.08808987577549</v>
      </c>
      <c r="AC29" s="61">
        <f t="shared" ca="1" si="7"/>
        <v>428.59181126335199</v>
      </c>
      <c r="AD29" s="61">
        <f t="shared" ca="1" si="7"/>
        <v>429.0643332248768</v>
      </c>
      <c r="AE29" s="61">
        <f t="shared" ca="1" si="7"/>
        <v>429.51119628310408</v>
      </c>
      <c r="AF29" s="61">
        <v>430</v>
      </c>
      <c r="AG29" s="97">
        <f t="shared" si="5"/>
        <v>0</v>
      </c>
    </row>
    <row r="30" spans="2:49" ht="18">
      <c r="B30" s="242" t="s">
        <v>224</v>
      </c>
      <c r="C30" s="244">
        <f>R10</f>
        <v>2.0299999999999998</v>
      </c>
      <c r="D30" s="63" t="s">
        <v>72</v>
      </c>
      <c r="E30" s="63"/>
      <c r="F30" s="242" t="s">
        <v>223</v>
      </c>
      <c r="G30" s="241">
        <f>C30*C31/C32</f>
        <v>4.8333333333333332E-2</v>
      </c>
      <c r="H30" s="63" t="s">
        <v>72</v>
      </c>
      <c r="J30" s="169"/>
      <c r="K30" s="170"/>
      <c r="L30" s="170"/>
      <c r="M30" s="170"/>
      <c r="N30" s="170"/>
      <c r="O30" s="171"/>
      <c r="Q30" s="22" t="s">
        <v>156</v>
      </c>
      <c r="R30" s="22"/>
      <c r="S30" s="22"/>
      <c r="T30" s="22"/>
      <c r="U30" s="22"/>
      <c r="V30" s="22"/>
      <c r="W30" s="22"/>
      <c r="X30" s="22"/>
      <c r="Y30" s="22"/>
      <c r="Z30" s="22"/>
      <c r="AA30" s="22"/>
      <c r="AB30" s="22"/>
      <c r="AC30" s="22"/>
      <c r="AD30" s="22"/>
      <c r="AE30" s="22"/>
      <c r="AF30" s="22"/>
    </row>
    <row r="31" spans="2:49" ht="17.25">
      <c r="B31" s="242" t="s">
        <v>107</v>
      </c>
      <c r="C31" s="243">
        <f>(AF22-R22)/AF14</f>
        <v>7.1428571428571426E-3</v>
      </c>
      <c r="D31" s="63"/>
      <c r="E31" s="63"/>
      <c r="F31" s="245" t="s">
        <v>226</v>
      </c>
      <c r="G31" s="245">
        <v>90</v>
      </c>
      <c r="H31" s="242"/>
      <c r="J31" s="169"/>
      <c r="K31" s="170"/>
      <c r="L31" s="170"/>
      <c r="M31" s="170"/>
      <c r="N31" s="170"/>
      <c r="O31" s="171"/>
      <c r="Q31" s="96"/>
      <c r="R31" s="96">
        <f>R14</f>
        <v>0</v>
      </c>
      <c r="S31" s="96">
        <f t="shared" ref="S31:AF31" si="8">S14</f>
        <v>70</v>
      </c>
      <c r="T31" s="96">
        <f t="shared" si="8"/>
        <v>140</v>
      </c>
      <c r="U31" s="96">
        <f t="shared" si="8"/>
        <v>210</v>
      </c>
      <c r="V31" s="96">
        <f t="shared" si="8"/>
        <v>280</v>
      </c>
      <c r="W31" s="96">
        <f t="shared" si="8"/>
        <v>350</v>
      </c>
      <c r="X31" s="96">
        <f t="shared" si="8"/>
        <v>420</v>
      </c>
      <c r="Y31" s="96">
        <f t="shared" si="8"/>
        <v>490</v>
      </c>
      <c r="Z31" s="96">
        <f t="shared" si="8"/>
        <v>560</v>
      </c>
      <c r="AA31" s="96">
        <f t="shared" si="8"/>
        <v>630</v>
      </c>
      <c r="AB31" s="96">
        <f t="shared" si="8"/>
        <v>700</v>
      </c>
      <c r="AC31" s="96">
        <f t="shared" si="8"/>
        <v>770</v>
      </c>
      <c r="AD31" s="96">
        <f t="shared" si="8"/>
        <v>840</v>
      </c>
      <c r="AE31" s="96">
        <f t="shared" si="8"/>
        <v>910</v>
      </c>
      <c r="AF31" s="96">
        <f t="shared" si="8"/>
        <v>980</v>
      </c>
      <c r="AG31" s="96"/>
      <c r="AI31" t="s">
        <v>171</v>
      </c>
    </row>
    <row r="32" spans="2:49" ht="18.75">
      <c r="B32" s="242" t="s">
        <v>225</v>
      </c>
      <c r="C32" s="63">
        <f>R6</f>
        <v>0.3</v>
      </c>
      <c r="D32" s="63"/>
      <c r="J32" s="177" t="s">
        <v>10</v>
      </c>
      <c r="K32" s="170" t="s">
        <v>24</v>
      </c>
      <c r="L32" s="170"/>
      <c r="M32" s="179" t="s">
        <v>11</v>
      </c>
      <c r="N32" s="170" t="s">
        <v>24</v>
      </c>
      <c r="O32" s="171"/>
      <c r="Q32" s="98">
        <f>Q15</f>
        <v>980</v>
      </c>
      <c r="R32" s="61">
        <v>2.518853553</v>
      </c>
      <c r="S32" s="61">
        <v>2.6680351949999999</v>
      </c>
      <c r="T32" s="61">
        <v>7.026212643</v>
      </c>
      <c r="U32" s="61">
        <v>1.6219067309999999</v>
      </c>
      <c r="V32" s="61">
        <v>0.88897168800000004</v>
      </c>
      <c r="W32" s="61">
        <v>4.3907631260000004</v>
      </c>
      <c r="X32" s="61">
        <v>2.518853553</v>
      </c>
      <c r="Y32" s="61">
        <v>2.6680351949999999</v>
      </c>
      <c r="Z32" s="61">
        <v>7.026212643</v>
      </c>
      <c r="AA32" s="61">
        <v>1.6219067309999999</v>
      </c>
      <c r="AB32" s="61">
        <v>0.88897168800000004</v>
      </c>
      <c r="AC32" s="61">
        <v>4.3907631260000004</v>
      </c>
      <c r="AD32" s="61">
        <v>0.88897168800000004</v>
      </c>
      <c r="AE32" s="61">
        <v>4.3907631260000004</v>
      </c>
      <c r="AF32" s="61">
        <v>1.6219067309999999</v>
      </c>
      <c r="AG32" s="98">
        <f>Q32</f>
        <v>980</v>
      </c>
      <c r="AI32" s="61">
        <v>2.518853553</v>
      </c>
      <c r="AJ32" s="61">
        <v>2.6680351949999999</v>
      </c>
      <c r="AK32" s="61">
        <v>7.026212643</v>
      </c>
      <c r="AL32" s="61">
        <v>1.6219067309999999</v>
      </c>
      <c r="AM32" s="61">
        <v>0.88897168800000004</v>
      </c>
      <c r="AN32" s="61">
        <v>4.3907631260000004</v>
      </c>
      <c r="AO32" s="61">
        <v>2.518853553</v>
      </c>
      <c r="AP32" s="61">
        <v>2.6680351949999999</v>
      </c>
      <c r="AQ32" s="61">
        <v>7.026212643</v>
      </c>
      <c r="AR32" s="61">
        <v>1.6219067309999999</v>
      </c>
      <c r="AS32" s="61">
        <v>0.88897168800000004</v>
      </c>
      <c r="AT32" s="61">
        <v>4.3907631260000004</v>
      </c>
      <c r="AU32" s="61">
        <v>0.88897168800000004</v>
      </c>
      <c r="AV32" s="61">
        <v>4.3907631260000004</v>
      </c>
      <c r="AW32" s="61">
        <v>1.6219067309999999</v>
      </c>
    </row>
    <row r="33" spans="2:49">
      <c r="J33" s="177">
        <f t="array" ref="J33:L35">MMULT(J27:N29,J14:L18)</f>
        <v>737100</v>
      </c>
      <c r="K33" s="178">
        <v>406300</v>
      </c>
      <c r="L33" s="178">
        <v>4964.0081650110933</v>
      </c>
      <c r="M33" s="179">
        <f t="array" ref="M33:O35">MINVERSE(J33:L35)</f>
        <v>8.3877691586726387E-5</v>
      </c>
      <c r="N33" s="179">
        <v>1.6271299198435305E-5</v>
      </c>
      <c r="O33" s="180">
        <v>-1.3585246657778126E-2</v>
      </c>
      <c r="Q33" s="98">
        <f t="shared" ref="Q33:Q46" si="9">Q16</f>
        <v>910</v>
      </c>
      <c r="R33" s="61">
        <v>1.035412193</v>
      </c>
      <c r="S33" s="21">
        <v>2.6634015049999999</v>
      </c>
      <c r="T33" s="21">
        <v>1.978351736</v>
      </c>
      <c r="U33" s="21">
        <v>1.690209235</v>
      </c>
      <c r="V33" s="21">
        <v>0.79042557700000005</v>
      </c>
      <c r="W33" s="21">
        <v>2.7564774519999999</v>
      </c>
      <c r="X33" s="21">
        <v>1.035412193</v>
      </c>
      <c r="Y33" s="21">
        <v>2.6634015049999999</v>
      </c>
      <c r="Z33" s="21">
        <v>1.978351736</v>
      </c>
      <c r="AA33" s="21">
        <v>1.690209235</v>
      </c>
      <c r="AB33" s="21">
        <v>0.79042557700000005</v>
      </c>
      <c r="AC33" s="21">
        <v>2.7564774519999999</v>
      </c>
      <c r="AD33" s="21">
        <v>0.79042557700000005</v>
      </c>
      <c r="AE33" s="21">
        <v>2.7564774519999999</v>
      </c>
      <c r="AF33" s="61">
        <f>$R$7</f>
        <v>100</v>
      </c>
      <c r="AG33" s="98">
        <f t="shared" ref="AG33:AG46" si="10">Q33</f>
        <v>910</v>
      </c>
      <c r="AI33" s="61">
        <v>1.035412193</v>
      </c>
      <c r="AJ33" s="21">
        <v>2.6634015049999999</v>
      </c>
      <c r="AK33" s="21">
        <v>1.978351736</v>
      </c>
      <c r="AL33" s="21">
        <v>1.690209235</v>
      </c>
      <c r="AM33" s="21">
        <v>0.79042557700000005</v>
      </c>
      <c r="AN33" s="21">
        <v>2.7564774519999999</v>
      </c>
      <c r="AO33" s="21">
        <v>1.035412193</v>
      </c>
      <c r="AP33" s="21">
        <v>2.6634015049999999</v>
      </c>
      <c r="AQ33" s="21">
        <v>1.978351736</v>
      </c>
      <c r="AR33" s="21">
        <v>1.690209235</v>
      </c>
      <c r="AS33" s="21">
        <v>0.79042557700000005</v>
      </c>
      <c r="AT33" s="21">
        <v>2.7564774519999999</v>
      </c>
      <c r="AU33" s="21">
        <v>0.79042557700000005</v>
      </c>
      <c r="AV33" s="21">
        <v>2.7564774519999999</v>
      </c>
      <c r="AW33" s="61">
        <v>1.690209235</v>
      </c>
    </row>
    <row r="34" spans="2:49">
      <c r="J34" s="177">
        <v>406300</v>
      </c>
      <c r="K34" s="178">
        <v>591400</v>
      </c>
      <c r="L34" s="178">
        <v>3216.8979731126292</v>
      </c>
      <c r="M34" s="179">
        <v>1.6271299198435308E-5</v>
      </c>
      <c r="N34" s="179">
        <v>6.5874542558475587E-6</v>
      </c>
      <c r="O34" s="180">
        <v>-2.955284684404774E-3</v>
      </c>
      <c r="Q34" s="98">
        <f t="shared" si="9"/>
        <v>840</v>
      </c>
      <c r="R34" s="61">
        <v>2.0483925300000001</v>
      </c>
      <c r="S34" s="21">
        <v>4.7292099050000003</v>
      </c>
      <c r="T34" s="21">
        <v>5.3072981229999998</v>
      </c>
      <c r="U34" s="21">
        <v>1.482262709</v>
      </c>
      <c r="V34" s="21">
        <v>3.380672932</v>
      </c>
      <c r="W34" s="21">
        <v>3.6807021120000001</v>
      </c>
      <c r="X34" s="21">
        <v>2.0483925300000001</v>
      </c>
      <c r="Y34" s="21">
        <v>4.7292099050000003</v>
      </c>
      <c r="Z34" s="21">
        <v>5.3072981229999998</v>
      </c>
      <c r="AA34" s="21">
        <v>1.482262709</v>
      </c>
      <c r="AB34" s="21">
        <v>3.380672932</v>
      </c>
      <c r="AC34" s="21">
        <v>3.6807021120000001</v>
      </c>
      <c r="AD34" s="21">
        <v>5.3072981229999998</v>
      </c>
      <c r="AE34" s="61">
        <f>$R$7</f>
        <v>100</v>
      </c>
      <c r="AF34" s="61">
        <f>$R$7</f>
        <v>100</v>
      </c>
      <c r="AG34" s="98">
        <f t="shared" si="10"/>
        <v>840</v>
      </c>
      <c r="AI34" s="61">
        <v>2.0483925300000001</v>
      </c>
      <c r="AJ34" s="21">
        <v>4.7292099050000003</v>
      </c>
      <c r="AK34" s="21">
        <v>5.3072981229999998</v>
      </c>
      <c r="AL34" s="21">
        <v>1.482262709</v>
      </c>
      <c r="AM34" s="21">
        <v>3.380672932</v>
      </c>
      <c r="AN34" s="21">
        <v>3.6807021120000001</v>
      </c>
      <c r="AO34" s="21">
        <v>2.0483925300000001</v>
      </c>
      <c r="AP34" s="21">
        <v>4.7292099050000003</v>
      </c>
      <c r="AQ34" s="21">
        <v>5.3072981229999998</v>
      </c>
      <c r="AR34" s="21">
        <v>1.482262709</v>
      </c>
      <c r="AS34" s="21">
        <v>3.380672932</v>
      </c>
      <c r="AT34" s="21">
        <v>3.6807021120000001</v>
      </c>
      <c r="AU34" s="21">
        <v>3.380672932</v>
      </c>
      <c r="AV34" s="21">
        <v>3.6807021120000001</v>
      </c>
      <c r="AW34" s="61">
        <v>1.482262709</v>
      </c>
    </row>
    <row r="35" spans="2:49">
      <c r="B35" s="64" t="s">
        <v>137</v>
      </c>
      <c r="J35" s="177">
        <v>4964.0081650110933</v>
      </c>
      <c r="K35" s="178">
        <v>3216.8979731126292</v>
      </c>
      <c r="L35" s="178">
        <v>34.501593317909325</v>
      </c>
      <c r="M35" s="179">
        <v>-1.3585246657778126E-2</v>
      </c>
      <c r="N35" s="179">
        <v>-2.9552846844047736E-3</v>
      </c>
      <c r="O35" s="180">
        <v>2.2591456552724778</v>
      </c>
      <c r="Q35" s="98">
        <f t="shared" si="9"/>
        <v>770</v>
      </c>
      <c r="R35" s="61">
        <v>2.2250086370000002</v>
      </c>
      <c r="S35" s="21">
        <v>1.661457199</v>
      </c>
      <c r="T35" s="21">
        <v>6.5935649529999996</v>
      </c>
      <c r="U35" s="21">
        <v>1.542499037</v>
      </c>
      <c r="V35" s="21">
        <v>3.8651376009999998</v>
      </c>
      <c r="W35" s="21">
        <v>2.6583046499999998</v>
      </c>
      <c r="X35" s="21">
        <v>2.2250086370000002</v>
      </c>
      <c r="Y35" s="21">
        <v>1.661457199</v>
      </c>
      <c r="Z35" s="21">
        <v>6.5935649529999996</v>
      </c>
      <c r="AA35" s="21">
        <v>1.542499037</v>
      </c>
      <c r="AB35" s="21">
        <v>3.8651376009999998</v>
      </c>
      <c r="AC35" s="21">
        <v>2.6583046499999998</v>
      </c>
      <c r="AD35" s="21">
        <v>5.3072981229999998</v>
      </c>
      <c r="AE35" s="61">
        <f>$R$7</f>
        <v>100</v>
      </c>
      <c r="AF35" s="21">
        <v>5.3072981229999998</v>
      </c>
      <c r="AG35" s="98">
        <f t="shared" si="10"/>
        <v>770</v>
      </c>
      <c r="AI35" s="61">
        <v>2.2250086370000002</v>
      </c>
      <c r="AJ35" s="21">
        <v>1.661457199</v>
      </c>
      <c r="AK35" s="21">
        <v>6.5935649529999996</v>
      </c>
      <c r="AL35" s="21">
        <v>1.542499037</v>
      </c>
      <c r="AM35" s="21">
        <v>3.8651376009999998</v>
      </c>
      <c r="AN35" s="21">
        <v>2.6583046499999998</v>
      </c>
      <c r="AO35" s="21">
        <v>2.2250086370000002</v>
      </c>
      <c r="AP35" s="21">
        <v>1.661457199</v>
      </c>
      <c r="AQ35" s="21">
        <v>6.5935649529999996</v>
      </c>
      <c r="AR35" s="21">
        <v>1.542499037</v>
      </c>
      <c r="AS35" s="21">
        <v>3.8651376009999998</v>
      </c>
      <c r="AT35" s="21">
        <v>2.6583046499999998</v>
      </c>
      <c r="AU35" s="21">
        <v>3.8651376009999998</v>
      </c>
      <c r="AV35" s="21">
        <v>2.6583046499999998</v>
      </c>
      <c r="AW35" s="61">
        <v>1.542499037</v>
      </c>
    </row>
    <row r="36" spans="2:49">
      <c r="B36" s="126" t="s">
        <v>132</v>
      </c>
      <c r="C36" s="127">
        <f>R10</f>
        <v>2.0299999999999998</v>
      </c>
      <c r="D36" s="49" t="s">
        <v>72</v>
      </c>
      <c r="J36" s="169"/>
      <c r="K36" s="170"/>
      <c r="L36" s="170"/>
      <c r="M36" s="170"/>
      <c r="N36" s="170"/>
      <c r="O36" s="171"/>
      <c r="Q36" s="98">
        <f t="shared" si="9"/>
        <v>700</v>
      </c>
      <c r="R36" s="61">
        <v>1.801277625</v>
      </c>
      <c r="S36" s="21">
        <v>1.327387638</v>
      </c>
      <c r="T36" s="21">
        <v>3.662726733</v>
      </c>
      <c r="U36" s="21">
        <v>3.7256474530000001</v>
      </c>
      <c r="V36" s="21">
        <v>1.1824470789999999</v>
      </c>
      <c r="W36" s="21">
        <v>3.2766426260000001</v>
      </c>
      <c r="X36" s="21">
        <v>1.801277625</v>
      </c>
      <c r="Y36" s="21">
        <v>1.327387638</v>
      </c>
      <c r="Z36" s="21">
        <v>3.662726733</v>
      </c>
      <c r="AA36" s="21">
        <v>3.7256474530000001</v>
      </c>
      <c r="AB36" s="21">
        <v>1.1824470789999999</v>
      </c>
      <c r="AC36" s="61">
        <f>$R$7</f>
        <v>100</v>
      </c>
      <c r="AD36" s="61">
        <f>$R$7</f>
        <v>100</v>
      </c>
      <c r="AE36" s="61">
        <f>$R$7</f>
        <v>100</v>
      </c>
      <c r="AF36" s="61">
        <v>7.026212643</v>
      </c>
      <c r="AG36" s="98">
        <f t="shared" si="10"/>
        <v>700</v>
      </c>
      <c r="AI36" s="61">
        <v>1.801277625</v>
      </c>
      <c r="AJ36" s="21">
        <v>1.327387638</v>
      </c>
      <c r="AK36" s="21">
        <v>3.662726733</v>
      </c>
      <c r="AL36" s="21">
        <v>3.7256474530000001</v>
      </c>
      <c r="AM36" s="21">
        <v>1.1824470789999999</v>
      </c>
      <c r="AN36" s="21">
        <v>3.2766426260000001</v>
      </c>
      <c r="AO36" s="21">
        <v>1.801277625</v>
      </c>
      <c r="AP36" s="21">
        <v>1.327387638</v>
      </c>
      <c r="AQ36" s="21">
        <v>3.662726733</v>
      </c>
      <c r="AR36" s="21">
        <v>3.7256474530000001</v>
      </c>
      <c r="AS36" s="21">
        <v>1.1824470789999999</v>
      </c>
      <c r="AT36" s="21">
        <v>3.2766426260000001</v>
      </c>
      <c r="AU36" s="21">
        <v>1.1824470789999999</v>
      </c>
      <c r="AV36" s="21">
        <v>3.2766426260000001</v>
      </c>
      <c r="AW36" s="61">
        <v>3.7256474530000001</v>
      </c>
    </row>
    <row r="37" spans="2:49" ht="18">
      <c r="B37" s="126" t="s">
        <v>36</v>
      </c>
      <c r="C37" s="127">
        <f>R6</f>
        <v>0.3</v>
      </c>
      <c r="D37" s="49"/>
      <c r="J37" s="169"/>
      <c r="K37" s="170"/>
      <c r="L37" s="170"/>
      <c r="M37" s="170"/>
      <c r="N37" s="170"/>
      <c r="O37" s="171"/>
      <c r="Q37" s="98">
        <f t="shared" si="9"/>
        <v>630</v>
      </c>
      <c r="R37" s="61">
        <v>1.1773955460000001</v>
      </c>
      <c r="S37" s="21">
        <v>3.548565253</v>
      </c>
      <c r="T37" s="21">
        <v>2.1282192719999999</v>
      </c>
      <c r="U37" s="21">
        <v>4.5139787560000002</v>
      </c>
      <c r="V37" s="21">
        <v>0.56334192699999996</v>
      </c>
      <c r="W37" s="21">
        <v>2.5308582309999998</v>
      </c>
      <c r="X37" s="61">
        <v>7.026212643</v>
      </c>
      <c r="Y37" s="21">
        <v>3.548565253</v>
      </c>
      <c r="Z37" s="61">
        <f t="shared" ref="Z37:AB38" si="11">$R$7</f>
        <v>100</v>
      </c>
      <c r="AA37" s="61">
        <f t="shared" si="11"/>
        <v>100</v>
      </c>
      <c r="AB37" s="61">
        <f t="shared" si="11"/>
        <v>100</v>
      </c>
      <c r="AC37" s="61">
        <f>$R$7</f>
        <v>100</v>
      </c>
      <c r="AD37" s="61">
        <f>$R$7</f>
        <v>100</v>
      </c>
      <c r="AE37" s="21">
        <v>2.5308582309999998</v>
      </c>
      <c r="AF37" s="61">
        <v>4.5139787560000002</v>
      </c>
      <c r="AG37" s="98">
        <f t="shared" si="10"/>
        <v>630</v>
      </c>
      <c r="AI37" s="61">
        <v>1.1773955460000001</v>
      </c>
      <c r="AJ37" s="21">
        <v>3.548565253</v>
      </c>
      <c r="AK37" s="21">
        <v>2.1282192719999999</v>
      </c>
      <c r="AL37" s="21">
        <v>4.5139787560000002</v>
      </c>
      <c r="AM37" s="21">
        <v>0.56334192699999996</v>
      </c>
      <c r="AN37" s="21">
        <v>2.5308582309999998</v>
      </c>
      <c r="AO37" s="21">
        <v>1.1773955460000001</v>
      </c>
      <c r="AP37" s="21">
        <v>3.548565253</v>
      </c>
      <c r="AQ37" s="21">
        <v>2.1282192719999999</v>
      </c>
      <c r="AR37" s="21">
        <v>4.5139787560000002</v>
      </c>
      <c r="AS37" s="21">
        <v>0.56334192699999996</v>
      </c>
      <c r="AT37" s="21">
        <v>2.5308582309999998</v>
      </c>
      <c r="AU37" s="21">
        <v>0.56334192699999996</v>
      </c>
      <c r="AV37" s="21">
        <v>2.5308582309999998</v>
      </c>
      <c r="AW37" s="61">
        <v>4.5139787560000002</v>
      </c>
    </row>
    <row r="38" spans="2:49" ht="17.25">
      <c r="B38" s="133" t="s">
        <v>167</v>
      </c>
      <c r="C38" s="157"/>
      <c r="D38" s="68"/>
      <c r="J38" s="181" t="s">
        <v>28</v>
      </c>
      <c r="K38" s="170" t="s">
        <v>131</v>
      </c>
      <c r="L38" s="170"/>
      <c r="M38" s="170"/>
      <c r="N38" s="170"/>
      <c r="O38" s="171"/>
      <c r="Q38" s="98">
        <f t="shared" si="9"/>
        <v>560</v>
      </c>
      <c r="R38" s="61">
        <v>0.97085916699999997</v>
      </c>
      <c r="S38" s="21">
        <v>1.295148604</v>
      </c>
      <c r="T38" s="61">
        <v>7.026212643</v>
      </c>
      <c r="U38" s="21">
        <v>2.8072350240000001</v>
      </c>
      <c r="V38" s="21">
        <v>0.33927491900000001</v>
      </c>
      <c r="W38" s="21">
        <v>1.5031873090000001</v>
      </c>
      <c r="X38" s="61">
        <v>7.026212643</v>
      </c>
      <c r="Y38" s="61">
        <f>$R$7</f>
        <v>100</v>
      </c>
      <c r="Z38" s="61">
        <f t="shared" si="11"/>
        <v>100</v>
      </c>
      <c r="AA38" s="61">
        <f t="shared" si="11"/>
        <v>100</v>
      </c>
      <c r="AB38" s="61">
        <f t="shared" si="11"/>
        <v>100</v>
      </c>
      <c r="AC38" s="21">
        <v>1.5031873090000001</v>
      </c>
      <c r="AD38" s="21">
        <v>0.33927491900000001</v>
      </c>
      <c r="AE38" s="21">
        <v>1.5031873090000001</v>
      </c>
      <c r="AF38" s="61">
        <v>2.8072350240000001</v>
      </c>
      <c r="AG38" s="98">
        <f t="shared" si="10"/>
        <v>560</v>
      </c>
      <c r="AI38" s="61">
        <v>0.97085916699999997</v>
      </c>
      <c r="AJ38" s="21">
        <v>1.295148604</v>
      </c>
      <c r="AK38" s="21">
        <v>0.87949062700000002</v>
      </c>
      <c r="AL38" s="21">
        <v>2.8072350240000001</v>
      </c>
      <c r="AM38" s="21">
        <v>0.33927491900000001</v>
      </c>
      <c r="AN38" s="21">
        <v>1.5031873090000001</v>
      </c>
      <c r="AO38" s="21">
        <v>0.97085916699999997</v>
      </c>
      <c r="AP38" s="21">
        <v>1.295148604</v>
      </c>
      <c r="AQ38" s="21">
        <v>0.87949062700000002</v>
      </c>
      <c r="AR38" s="21">
        <v>2.8072350240000001</v>
      </c>
      <c r="AS38" s="21">
        <v>0.33927491900000001</v>
      </c>
      <c r="AT38" s="21">
        <v>1.5031873090000001</v>
      </c>
      <c r="AU38" s="21">
        <v>0.33927491900000001</v>
      </c>
      <c r="AV38" s="21">
        <v>1.5031873090000001</v>
      </c>
      <c r="AW38" s="61">
        <v>2.8072350240000001</v>
      </c>
    </row>
    <row r="39" spans="2:49">
      <c r="B39" s="133" t="s">
        <v>107</v>
      </c>
      <c r="C39" s="195">
        <f>J50</f>
        <v>7.9032732170756393E-3</v>
      </c>
      <c r="D39" s="68"/>
      <c r="J39" s="181">
        <f t="array" ref="J39:J41">MMULT(M33:O35,MMULT(J27:N29,N14:N18))</f>
        <v>7.3792833877504849E-3</v>
      </c>
      <c r="K39" s="170" t="s">
        <v>6</v>
      </c>
      <c r="L39" s="170"/>
      <c r="M39" s="170"/>
      <c r="N39" s="170"/>
      <c r="O39" s="171"/>
      <c r="Q39" s="98">
        <f t="shared" si="9"/>
        <v>490</v>
      </c>
      <c r="R39" s="61">
        <v>1.0193194619999999</v>
      </c>
      <c r="S39" s="21">
        <v>3.9725286679999998</v>
      </c>
      <c r="T39" s="61">
        <v>7.026212643</v>
      </c>
      <c r="U39" s="21">
        <v>1.2942402550000001</v>
      </c>
      <c r="V39" s="21">
        <v>1.234149038</v>
      </c>
      <c r="W39" s="21">
        <v>1.8031864870000001</v>
      </c>
      <c r="X39" s="61">
        <f>$R$7</f>
        <v>100</v>
      </c>
      <c r="Y39" s="61">
        <f>$R$7</f>
        <v>100</v>
      </c>
      <c r="Z39" s="21">
        <v>5.3072981229999998</v>
      </c>
      <c r="AA39" s="61">
        <v>7.026212643</v>
      </c>
      <c r="AB39" s="61">
        <f>$R$7</f>
        <v>100</v>
      </c>
      <c r="AC39" s="21">
        <v>1.8031864870000001</v>
      </c>
      <c r="AD39" s="21">
        <v>1.234149038</v>
      </c>
      <c r="AE39" s="21">
        <v>1.8031864870000001</v>
      </c>
      <c r="AF39" s="61">
        <v>1.2942402550000001</v>
      </c>
      <c r="AG39" s="98">
        <f t="shared" si="10"/>
        <v>490</v>
      </c>
      <c r="AI39" s="61">
        <v>1.0193194619999999</v>
      </c>
      <c r="AJ39" s="21">
        <v>3.9725286679999998</v>
      </c>
      <c r="AK39" s="21">
        <v>2.5225961790000002</v>
      </c>
      <c r="AL39" s="21">
        <v>1.2942402550000001</v>
      </c>
      <c r="AM39" s="21">
        <v>1.234149038</v>
      </c>
      <c r="AN39" s="21">
        <v>1.8031864870000001</v>
      </c>
      <c r="AO39" s="21">
        <v>1.0193194619999999</v>
      </c>
      <c r="AP39" s="21">
        <v>3.9725286679999998</v>
      </c>
      <c r="AQ39" s="21">
        <v>2.5225961790000002</v>
      </c>
      <c r="AR39" s="21">
        <v>1.2942402550000001</v>
      </c>
      <c r="AS39" s="21">
        <v>1.234149038</v>
      </c>
      <c r="AT39" s="21">
        <v>1.8031864870000001</v>
      </c>
      <c r="AU39" s="21">
        <v>1.234149038</v>
      </c>
      <c r="AV39" s="21">
        <v>1.8031864870000001</v>
      </c>
      <c r="AW39" s="61">
        <v>1.2942402550000001</v>
      </c>
    </row>
    <row r="40" spans="2:49" ht="15.75" thickBot="1">
      <c r="B40" s="133" t="s">
        <v>138</v>
      </c>
      <c r="C40" s="134">
        <f>C36*C39</f>
        <v>1.6043644630663545E-2</v>
      </c>
      <c r="D40" s="68" t="s">
        <v>72</v>
      </c>
      <c r="J40" s="181">
        <v>2.4450411906529398E-3</v>
      </c>
      <c r="K40" s="170" t="s">
        <v>7</v>
      </c>
      <c r="L40" s="170"/>
      <c r="M40" s="170"/>
      <c r="N40" s="170"/>
      <c r="O40" s="171"/>
      <c r="Q40" s="99">
        <f t="shared" si="9"/>
        <v>420</v>
      </c>
      <c r="R40" s="61">
        <v>1.5332652389999999</v>
      </c>
      <c r="S40" s="21">
        <v>3.9957605819999999</v>
      </c>
      <c r="T40" s="61">
        <v>7.026212643</v>
      </c>
      <c r="U40" s="21">
        <v>5.5253865390000003</v>
      </c>
      <c r="V40" s="61">
        <v>7.026212643</v>
      </c>
      <c r="W40" s="61">
        <v>7.026212643</v>
      </c>
      <c r="X40" s="61">
        <f>$R$7</f>
        <v>100</v>
      </c>
      <c r="Y40" s="61">
        <v>7.026212643</v>
      </c>
      <c r="Z40" s="61">
        <v>20</v>
      </c>
      <c r="AA40" s="61">
        <v>7.026212643</v>
      </c>
      <c r="AB40" s="61">
        <v>7.026212643</v>
      </c>
      <c r="AC40" s="21">
        <v>2.2968315929999998</v>
      </c>
      <c r="AD40" s="21">
        <v>3.362438075</v>
      </c>
      <c r="AE40" s="21">
        <v>2.2968315929999998</v>
      </c>
      <c r="AF40" s="61">
        <v>5.5253865390000003</v>
      </c>
      <c r="AG40" s="99">
        <f t="shared" si="10"/>
        <v>420</v>
      </c>
      <c r="AI40" s="61">
        <v>1.5332652389999999</v>
      </c>
      <c r="AJ40" s="21">
        <v>3.9957605819999999</v>
      </c>
      <c r="AK40" s="21">
        <v>1.722921197</v>
      </c>
      <c r="AL40" s="21">
        <v>5.5253865390000003</v>
      </c>
      <c r="AM40" s="21">
        <v>3.362438075</v>
      </c>
      <c r="AN40" s="21">
        <v>2.2968315929999998</v>
      </c>
      <c r="AO40" s="21">
        <v>1.5332652389999999</v>
      </c>
      <c r="AP40" s="21">
        <v>3.9957605819999999</v>
      </c>
      <c r="AQ40" s="21">
        <v>1.722921197</v>
      </c>
      <c r="AR40" s="21">
        <v>5.5253865390000003</v>
      </c>
      <c r="AS40" s="21">
        <v>3.362438075</v>
      </c>
      <c r="AT40" s="21">
        <v>2.2968315929999998</v>
      </c>
      <c r="AU40" s="21">
        <v>3.362438075</v>
      </c>
      <c r="AV40" s="21">
        <v>2.2968315929999998</v>
      </c>
      <c r="AW40" s="61">
        <v>5.5253865390000003</v>
      </c>
    </row>
    <row r="41" spans="2:49" ht="18.75" thickBot="1">
      <c r="B41" s="135" t="s">
        <v>139</v>
      </c>
      <c r="C41" s="136">
        <f>C40/C37</f>
        <v>5.3478815435545154E-2</v>
      </c>
      <c r="D41" s="68" t="s">
        <v>72</v>
      </c>
      <c r="J41" s="181">
        <v>-0.98361845076906107</v>
      </c>
      <c r="K41" s="170" t="s">
        <v>12</v>
      </c>
      <c r="L41" s="170"/>
      <c r="M41" s="170"/>
      <c r="N41" s="170"/>
      <c r="O41" s="171"/>
      <c r="Q41" s="98">
        <f t="shared" si="9"/>
        <v>350</v>
      </c>
      <c r="R41" s="61">
        <v>1.5771598179999999</v>
      </c>
      <c r="S41" s="21">
        <v>3.1801863799999999</v>
      </c>
      <c r="T41" s="21">
        <v>5.3072981229999998</v>
      </c>
      <c r="U41" s="21">
        <v>2.8009229929999999</v>
      </c>
      <c r="V41" s="21">
        <v>5.3072981229999998</v>
      </c>
      <c r="W41" s="61">
        <f>$R$7</f>
        <v>100</v>
      </c>
      <c r="X41" s="21">
        <v>1.5771598179999999</v>
      </c>
      <c r="Y41" s="21">
        <v>3.1801863799999999</v>
      </c>
      <c r="Z41" s="21">
        <v>0.78870222599999995</v>
      </c>
      <c r="AA41" s="61">
        <v>7.026212643</v>
      </c>
      <c r="AB41" s="21">
        <v>1.688473436</v>
      </c>
      <c r="AC41" s="21">
        <v>6.4659406150000001</v>
      </c>
      <c r="AD41" s="21">
        <v>1.688473436</v>
      </c>
      <c r="AE41" s="21">
        <v>6.4659406150000001</v>
      </c>
      <c r="AF41" s="61">
        <v>2.8009229929999999</v>
      </c>
      <c r="AG41" s="98">
        <f t="shared" si="10"/>
        <v>350</v>
      </c>
      <c r="AI41" s="61">
        <v>1.5771598179999999</v>
      </c>
      <c r="AJ41" s="21">
        <v>3.1801863799999999</v>
      </c>
      <c r="AK41" s="21">
        <v>0.78870222599999995</v>
      </c>
      <c r="AL41" s="21">
        <v>2.8009229929999999</v>
      </c>
      <c r="AM41" s="21">
        <v>1.688473436</v>
      </c>
      <c r="AN41" s="21">
        <v>6.4659406150000001</v>
      </c>
      <c r="AO41" s="21">
        <v>1.5771598179999999</v>
      </c>
      <c r="AP41" s="21">
        <v>3.1801863799999999</v>
      </c>
      <c r="AQ41" s="21">
        <v>0.78870222599999995</v>
      </c>
      <c r="AR41" s="21">
        <v>2.8009229929999999</v>
      </c>
      <c r="AS41" s="21">
        <v>1.688473436</v>
      </c>
      <c r="AT41" s="21">
        <v>6.4659406150000001</v>
      </c>
      <c r="AU41" s="21">
        <v>1.688473436</v>
      </c>
      <c r="AV41" s="21">
        <v>6.4659406150000001</v>
      </c>
      <c r="AW41" s="61">
        <v>2.8009229929999999</v>
      </c>
    </row>
    <row r="42" spans="2:49" ht="17.25">
      <c r="B42" s="135" t="s">
        <v>153</v>
      </c>
      <c r="C42" s="137">
        <f>J48-90</f>
        <v>108.33202487020375</v>
      </c>
      <c r="D42" s="68" t="s">
        <v>174</v>
      </c>
      <c r="J42" s="169"/>
      <c r="K42" s="170"/>
      <c r="L42" s="170"/>
      <c r="M42" s="170"/>
      <c r="N42" s="170"/>
      <c r="O42" s="171"/>
      <c r="Q42" s="98">
        <f t="shared" si="9"/>
        <v>280</v>
      </c>
      <c r="R42" s="61">
        <v>1.5991105990000001</v>
      </c>
      <c r="S42" s="21">
        <v>1.7820095250000001</v>
      </c>
      <c r="T42" s="61">
        <v>7.026212643</v>
      </c>
      <c r="U42" s="21">
        <v>2.0774667120000001</v>
      </c>
      <c r="V42" s="61">
        <f>$R$7</f>
        <v>100</v>
      </c>
      <c r="W42" s="61">
        <f>$R$7</f>
        <v>100</v>
      </c>
      <c r="X42" s="21">
        <v>1.5991105990000001</v>
      </c>
      <c r="Y42" s="21">
        <v>1.7820095250000001</v>
      </c>
      <c r="Z42" s="21">
        <v>1.5627419950000001</v>
      </c>
      <c r="AA42" s="61">
        <v>7.026212643</v>
      </c>
      <c r="AB42" s="21">
        <v>0.57288226399999997</v>
      </c>
      <c r="AC42" s="21">
        <v>2.855203312</v>
      </c>
      <c r="AD42" s="21">
        <v>0.57288226399999997</v>
      </c>
      <c r="AE42" s="21">
        <v>2.855203312</v>
      </c>
      <c r="AF42" s="61">
        <v>2.0774667120000001</v>
      </c>
      <c r="AG42" s="98">
        <f t="shared" si="10"/>
        <v>280</v>
      </c>
      <c r="AI42" s="61">
        <v>1.5991105990000001</v>
      </c>
      <c r="AJ42" s="21">
        <v>1.7820095250000001</v>
      </c>
      <c r="AK42" s="21">
        <v>1.5627419950000001</v>
      </c>
      <c r="AL42" s="21">
        <v>2.0774667120000001</v>
      </c>
      <c r="AM42" s="21">
        <v>0.57288226399999997</v>
      </c>
      <c r="AN42" s="21">
        <v>2.855203312</v>
      </c>
      <c r="AO42" s="21">
        <v>1.5991105990000001</v>
      </c>
      <c r="AP42" s="21">
        <v>1.7820095250000001</v>
      </c>
      <c r="AQ42" s="21">
        <v>1.5627419950000001</v>
      </c>
      <c r="AR42" s="21">
        <v>2.0774667120000001</v>
      </c>
      <c r="AS42" s="21">
        <v>0.57288226399999997</v>
      </c>
      <c r="AT42" s="21">
        <v>2.855203312</v>
      </c>
      <c r="AU42" s="21">
        <v>0.57288226399999997</v>
      </c>
      <c r="AV42" s="21">
        <v>2.855203312</v>
      </c>
      <c r="AW42" s="61">
        <v>2.0774667120000001</v>
      </c>
    </row>
    <row r="43" spans="2:49">
      <c r="J43" s="169"/>
      <c r="K43" s="170"/>
      <c r="L43" s="170"/>
      <c r="M43" s="170"/>
      <c r="N43" s="170"/>
      <c r="O43" s="171"/>
      <c r="Q43" s="98">
        <f t="shared" si="9"/>
        <v>210</v>
      </c>
      <c r="R43" s="61">
        <v>1.492702991</v>
      </c>
      <c r="S43" s="21">
        <v>1.327590501</v>
      </c>
      <c r="T43" s="61">
        <v>7.026212643</v>
      </c>
      <c r="U43" s="61">
        <f>$R$7</f>
        <v>100</v>
      </c>
      <c r="V43" s="61">
        <f>$R$7</f>
        <v>100</v>
      </c>
      <c r="W43" s="61">
        <v>7.026212643</v>
      </c>
      <c r="X43" s="21">
        <v>1.492702991</v>
      </c>
      <c r="Y43" s="21">
        <v>1.327590501</v>
      </c>
      <c r="Z43" s="21">
        <v>0.69423982299999998</v>
      </c>
      <c r="AA43" s="21">
        <v>3.1069230980000002</v>
      </c>
      <c r="AB43" s="21">
        <v>0.29187357600000002</v>
      </c>
      <c r="AC43" s="21">
        <v>4.3194669369999996</v>
      </c>
      <c r="AD43" s="21">
        <v>0.29187357600000002</v>
      </c>
      <c r="AE43" s="21">
        <v>4.3194669369999996</v>
      </c>
      <c r="AF43" s="61">
        <v>3.1069230980000002</v>
      </c>
      <c r="AG43" s="98">
        <f t="shared" si="10"/>
        <v>210</v>
      </c>
      <c r="AI43" s="61">
        <v>1.492702991</v>
      </c>
      <c r="AJ43" s="21">
        <v>1.327590501</v>
      </c>
      <c r="AK43" s="21">
        <v>0.69423982299999998</v>
      </c>
      <c r="AL43" s="21">
        <v>3.1069230980000002</v>
      </c>
      <c r="AM43" s="21">
        <v>0.29187357600000002</v>
      </c>
      <c r="AN43" s="21">
        <v>4.3194669369999996</v>
      </c>
      <c r="AO43" s="21">
        <v>1.492702991</v>
      </c>
      <c r="AP43" s="21">
        <v>1.327590501</v>
      </c>
      <c r="AQ43" s="21">
        <v>0.69423982299999998</v>
      </c>
      <c r="AR43" s="21">
        <v>3.1069230980000002</v>
      </c>
      <c r="AS43" s="21">
        <v>0.29187357600000002</v>
      </c>
      <c r="AT43" s="21">
        <v>4.3194669369999996</v>
      </c>
      <c r="AU43" s="21">
        <v>0.29187357600000002</v>
      </c>
      <c r="AV43" s="21">
        <v>4.3194669369999996</v>
      </c>
      <c r="AW43" s="61">
        <v>3.1069230980000002</v>
      </c>
    </row>
    <row r="44" spans="2:49">
      <c r="B44" s="64" t="s">
        <v>140</v>
      </c>
      <c r="C44" s="64"/>
      <c r="D44" s="64"/>
      <c r="J44" s="218" t="s">
        <v>17</v>
      </c>
      <c r="K44" s="219"/>
      <c r="L44" s="220"/>
      <c r="M44" s="219"/>
      <c r="N44" s="219"/>
      <c r="O44" s="182"/>
      <c r="Q44" s="98">
        <f t="shared" si="9"/>
        <v>140</v>
      </c>
      <c r="R44" s="61">
        <f>$R$7</f>
        <v>100</v>
      </c>
      <c r="S44" s="61">
        <f t="shared" ref="S44:T45" si="12">$R$7</f>
        <v>100</v>
      </c>
      <c r="T44" s="61">
        <f t="shared" si="12"/>
        <v>100</v>
      </c>
      <c r="U44" s="61">
        <f>$R$7</f>
        <v>100</v>
      </c>
      <c r="V44" s="21">
        <v>0.99353132</v>
      </c>
      <c r="W44" s="21">
        <v>4.9172759729999997</v>
      </c>
      <c r="X44" s="21">
        <v>1.710690957</v>
      </c>
      <c r="Y44" s="21">
        <v>3.5680354649999999</v>
      </c>
      <c r="Z44" s="21">
        <v>0.69955702600000003</v>
      </c>
      <c r="AA44" s="21">
        <v>1.499673756</v>
      </c>
      <c r="AB44" s="21">
        <v>0.99353132</v>
      </c>
      <c r="AC44" s="21">
        <v>4.9172759729999997</v>
      </c>
      <c r="AD44" s="21">
        <v>0.99353132</v>
      </c>
      <c r="AE44" s="21">
        <v>4.9172759729999997</v>
      </c>
      <c r="AF44" s="61">
        <v>1.499673756</v>
      </c>
      <c r="AG44" s="98">
        <f t="shared" si="10"/>
        <v>140</v>
      </c>
      <c r="AI44" s="61">
        <v>1.710690957</v>
      </c>
      <c r="AJ44" s="21">
        <v>3.5680354649999999</v>
      </c>
      <c r="AK44" s="21">
        <v>0.69955702600000003</v>
      </c>
      <c r="AL44" s="21">
        <v>1.499673756</v>
      </c>
      <c r="AM44" s="21">
        <v>0.99353132</v>
      </c>
      <c r="AN44" s="21">
        <v>4.9172759729999997</v>
      </c>
      <c r="AO44" s="21">
        <v>1.710690957</v>
      </c>
      <c r="AP44" s="21">
        <v>3.5680354649999999</v>
      </c>
      <c r="AQ44" s="21">
        <v>0.69955702600000003</v>
      </c>
      <c r="AR44" s="21">
        <v>1.499673756</v>
      </c>
      <c r="AS44" s="21">
        <v>0.99353132</v>
      </c>
      <c r="AT44" s="21">
        <v>4.9172759729999997</v>
      </c>
      <c r="AU44" s="21">
        <v>0.99353132</v>
      </c>
      <c r="AV44" s="21">
        <v>4.9172759729999997</v>
      </c>
      <c r="AW44" s="61">
        <v>1.499673756</v>
      </c>
    </row>
    <row r="45" spans="2:49">
      <c r="B45" s="197" t="s">
        <v>144</v>
      </c>
      <c r="C45" s="198">
        <f>MAX(AE134:AE147)</f>
        <v>1.0165641650790334</v>
      </c>
      <c r="D45" s="196" t="s">
        <v>72</v>
      </c>
      <c r="J45" s="221">
        <f>ATAN(J40/J39)</f>
        <v>0.3199541925425417</v>
      </c>
      <c r="K45" s="219" t="s">
        <v>151</v>
      </c>
      <c r="L45" s="222">
        <f>DEGREES(J45)</f>
        <v>18.332024870203757</v>
      </c>
      <c r="M45" s="219" t="s">
        <v>19</v>
      </c>
      <c r="N45" s="219"/>
      <c r="O45" s="182"/>
      <c r="Q45" s="98">
        <f t="shared" si="9"/>
        <v>70</v>
      </c>
      <c r="R45" s="61">
        <f>$R$7</f>
        <v>100</v>
      </c>
      <c r="S45" s="61">
        <f t="shared" si="12"/>
        <v>100</v>
      </c>
      <c r="T45" s="61">
        <f t="shared" si="12"/>
        <v>100</v>
      </c>
      <c r="U45" s="21">
        <v>1.542499037</v>
      </c>
      <c r="V45" s="21">
        <v>3.8651376009999998</v>
      </c>
      <c r="W45" s="21">
        <v>2.6583046499999998</v>
      </c>
      <c r="X45" s="21">
        <v>2.2250086370000002</v>
      </c>
      <c r="Y45" s="21">
        <v>1.661457199</v>
      </c>
      <c r="Z45" s="21">
        <v>6.5935649529999996</v>
      </c>
      <c r="AA45" s="21">
        <v>1.542499037</v>
      </c>
      <c r="AB45" s="21">
        <v>3.8651376009999998</v>
      </c>
      <c r="AC45" s="21">
        <v>2.6583046499999998</v>
      </c>
      <c r="AD45" s="21">
        <v>3.8651376009999998</v>
      </c>
      <c r="AE45" s="21">
        <v>2.6583046499999998</v>
      </c>
      <c r="AF45" s="61">
        <v>1.542499037</v>
      </c>
      <c r="AG45" s="98">
        <f t="shared" si="10"/>
        <v>70</v>
      </c>
      <c r="AI45" s="61">
        <v>2.2250086370000002</v>
      </c>
      <c r="AJ45" s="21">
        <v>1.661457199</v>
      </c>
      <c r="AK45" s="21">
        <v>6.5935649529999996</v>
      </c>
      <c r="AL45" s="21">
        <v>1.542499037</v>
      </c>
      <c r="AM45" s="21">
        <v>3.8651376009999998</v>
      </c>
      <c r="AN45" s="21">
        <v>2.6583046499999998</v>
      </c>
      <c r="AO45" s="21">
        <v>2.2250086370000002</v>
      </c>
      <c r="AP45" s="21">
        <v>1.661457199</v>
      </c>
      <c r="AQ45" s="21">
        <v>6.5935649529999996</v>
      </c>
      <c r="AR45" s="21">
        <v>1.542499037</v>
      </c>
      <c r="AS45" s="21">
        <v>3.8651376009999998</v>
      </c>
      <c r="AT45" s="21">
        <v>2.6583046499999998</v>
      </c>
      <c r="AU45" s="21">
        <v>3.8651376009999998</v>
      </c>
      <c r="AV45" s="21">
        <v>2.6583046499999998</v>
      </c>
      <c r="AW45" s="61">
        <v>1.542499037</v>
      </c>
    </row>
    <row r="46" spans="2:49" ht="15.75" thickBot="1">
      <c r="B46" s="197" t="s">
        <v>145</v>
      </c>
      <c r="C46" s="198">
        <f>MIN(AE134:AE147)</f>
        <v>5.6729607450868455E-2</v>
      </c>
      <c r="D46" s="196" t="s">
        <v>72</v>
      </c>
      <c r="J46" s="221" t="s">
        <v>134</v>
      </c>
      <c r="K46" s="219"/>
      <c r="L46" s="223"/>
      <c r="M46" s="219">
        <f>IF(AVERAGE(R15:R29)&lt;AVERAGE(AF15:AF29),0,1)</f>
        <v>0</v>
      </c>
      <c r="N46" s="219" t="str">
        <f>IF(M46=0,"west","east")</f>
        <v>west</v>
      </c>
      <c r="O46" s="182"/>
      <c r="Q46" s="98">
        <f t="shared" si="9"/>
        <v>0</v>
      </c>
      <c r="R46" s="61">
        <v>1.801277625</v>
      </c>
      <c r="S46" s="61">
        <v>1.327387638</v>
      </c>
      <c r="T46" s="61">
        <v>3.662726733</v>
      </c>
      <c r="U46" s="61">
        <v>3.7256474530000001</v>
      </c>
      <c r="V46" s="61">
        <v>1.1824470789999999</v>
      </c>
      <c r="W46" s="61">
        <v>3.2766426260000001</v>
      </c>
      <c r="X46" s="61">
        <v>1.801277625</v>
      </c>
      <c r="Y46" s="61">
        <v>1.327387638</v>
      </c>
      <c r="Z46" s="61">
        <v>3.662726733</v>
      </c>
      <c r="AA46" s="61">
        <v>3.7256474530000001</v>
      </c>
      <c r="AB46" s="61">
        <v>1.1824470789999999</v>
      </c>
      <c r="AC46" s="61">
        <v>3.2766426260000001</v>
      </c>
      <c r="AD46" s="61">
        <v>1.1824470789999999</v>
      </c>
      <c r="AE46" s="61">
        <v>3.2766426260000001</v>
      </c>
      <c r="AF46" s="61">
        <v>3.7256474530000001</v>
      </c>
      <c r="AG46" s="98">
        <f t="shared" si="10"/>
        <v>0</v>
      </c>
      <c r="AI46" s="61">
        <v>1.801277625</v>
      </c>
      <c r="AJ46" s="61">
        <v>1.327387638</v>
      </c>
      <c r="AK46" s="61">
        <v>3.662726733</v>
      </c>
      <c r="AL46" s="61">
        <v>3.7256474530000001</v>
      </c>
      <c r="AM46" s="61">
        <v>1.1824470789999999</v>
      </c>
      <c r="AN46" s="61">
        <v>3.2766426260000001</v>
      </c>
      <c r="AO46" s="61">
        <v>1.801277625</v>
      </c>
      <c r="AP46" s="61">
        <v>1.327387638</v>
      </c>
      <c r="AQ46" s="61">
        <v>3.662726733</v>
      </c>
      <c r="AR46" s="61">
        <v>3.7256474530000001</v>
      </c>
      <c r="AS46" s="61">
        <v>1.1824470789999999</v>
      </c>
      <c r="AT46" s="61">
        <v>3.2766426260000001</v>
      </c>
      <c r="AU46" s="61">
        <v>1.1824470789999999</v>
      </c>
      <c r="AV46" s="61">
        <v>3.2766426260000001</v>
      </c>
      <c r="AW46" s="61">
        <v>3.7256474530000001</v>
      </c>
    </row>
    <row r="47" spans="2:49" ht="15.75" thickBot="1">
      <c r="B47" s="199" t="s">
        <v>146</v>
      </c>
      <c r="C47" s="200">
        <f>AVERAGE(AE134:AE147)</f>
        <v>0.28996147328698257</v>
      </c>
      <c r="D47" s="196" t="s">
        <v>72</v>
      </c>
      <c r="J47" s="144" t="s">
        <v>135</v>
      </c>
      <c r="K47" s="141"/>
      <c r="L47" s="141"/>
      <c r="M47" s="141"/>
      <c r="N47" s="141"/>
      <c r="O47" s="183"/>
      <c r="R47" s="22"/>
      <c r="S47" s="22"/>
      <c r="T47" s="22"/>
      <c r="U47" s="22"/>
      <c r="V47" s="22"/>
      <c r="W47" s="22"/>
      <c r="X47" s="22"/>
      <c r="Y47" s="22"/>
      <c r="Z47" s="22"/>
      <c r="AA47" s="22"/>
      <c r="AB47" s="22"/>
      <c r="AC47" s="22"/>
      <c r="AD47" s="22"/>
      <c r="AE47" s="22"/>
      <c r="AF47" s="22"/>
      <c r="AI47" t="s">
        <v>172</v>
      </c>
    </row>
    <row r="48" spans="2:49" ht="18" thickBot="1">
      <c r="B48" s="199" t="s">
        <v>154</v>
      </c>
      <c r="C48" s="201">
        <f>AVERAGE(AD134:AD147)-90</f>
        <v>105.67905846126058</v>
      </c>
      <c r="D48" s="196" t="s">
        <v>174</v>
      </c>
      <c r="J48" s="144">
        <f>IF(M46=0,DEGREES(J45+PI()),DEGREES(J45))</f>
        <v>198.33202487020375</v>
      </c>
      <c r="K48" s="141" t="s">
        <v>19</v>
      </c>
      <c r="L48" s="141" t="s">
        <v>136</v>
      </c>
      <c r="M48" s="141"/>
      <c r="N48" s="141"/>
      <c r="O48" s="183"/>
      <c r="AI48" s="61">
        <v>2.518853553</v>
      </c>
      <c r="AJ48" s="61">
        <v>2.6680351949999999</v>
      </c>
      <c r="AK48" s="61">
        <v>7.026212643</v>
      </c>
      <c r="AL48" s="61">
        <v>1.6219067309999999</v>
      </c>
      <c r="AM48" s="61">
        <v>0.88897168800000004</v>
      </c>
      <c r="AN48" s="61">
        <v>4.3907631260000004</v>
      </c>
      <c r="AO48" s="61">
        <v>2.518853553</v>
      </c>
      <c r="AP48" s="61">
        <v>2.6680351949999999</v>
      </c>
      <c r="AQ48" s="61">
        <v>7.026212643</v>
      </c>
      <c r="AR48" s="61">
        <v>1.6219067309999999</v>
      </c>
      <c r="AS48" s="61">
        <v>0.88897168800000004</v>
      </c>
      <c r="AT48" s="61">
        <v>4.3907631260000004</v>
      </c>
      <c r="AU48" s="61">
        <v>0.88897168800000004</v>
      </c>
      <c r="AV48" s="61">
        <v>4.3907631260000004</v>
      </c>
      <c r="AW48" s="61">
        <v>1.6219067309999999</v>
      </c>
    </row>
    <row r="49" spans="2:49">
      <c r="J49" s="144" t="s">
        <v>20</v>
      </c>
      <c r="K49" s="141"/>
      <c r="L49" s="186" t="s">
        <v>149</v>
      </c>
      <c r="M49" s="187"/>
      <c r="N49" s="141"/>
      <c r="O49" s="183"/>
      <c r="Q49" s="87" t="s">
        <v>116</v>
      </c>
      <c r="R49" s="87" t="s">
        <v>117</v>
      </c>
      <c r="AI49" s="61">
        <v>1.035412193</v>
      </c>
      <c r="AJ49" s="21">
        <v>2.6634015049999999</v>
      </c>
      <c r="AK49" s="21">
        <v>1.978351736</v>
      </c>
      <c r="AL49" s="21">
        <v>1.690209235</v>
      </c>
      <c r="AM49" s="21">
        <v>0.79042557700000005</v>
      </c>
      <c r="AN49" s="21">
        <v>2.7564774519999999</v>
      </c>
      <c r="AO49" s="21">
        <v>1.035412193</v>
      </c>
      <c r="AP49" s="21">
        <v>2.6634015049999999</v>
      </c>
      <c r="AQ49" s="21">
        <v>1.978351736</v>
      </c>
      <c r="AR49" s="21">
        <v>1.690209235</v>
      </c>
      <c r="AS49" s="21">
        <v>0.79042557700000005</v>
      </c>
      <c r="AT49" s="21">
        <v>2.7564774519999999</v>
      </c>
      <c r="AU49" s="21">
        <v>0.79042557700000005</v>
      </c>
      <c r="AV49" s="21">
        <v>2.7564774519999999</v>
      </c>
      <c r="AW49" s="61">
        <f>$R$7</f>
        <v>100</v>
      </c>
    </row>
    <row r="50" spans="2:49">
      <c r="J50" s="145">
        <f>SQRT((J39/J41)^2+(J40/J41)^2)</f>
        <v>7.9032732170756393E-3</v>
      </c>
      <c r="K50" s="141"/>
      <c r="L50" s="188">
        <f>AVERAGE(R14:AF14)</f>
        <v>490</v>
      </c>
      <c r="M50" s="189">
        <f>L50+$R$11*COS(PI()/180*J48)*C41</f>
        <v>397.35431979275586</v>
      </c>
      <c r="N50" s="141"/>
      <c r="O50" s="183"/>
      <c r="Q50" s="96"/>
      <c r="R50" s="96">
        <f>R14</f>
        <v>0</v>
      </c>
      <c r="S50" s="96">
        <f t="shared" ref="S50:AF50" si="13">S14</f>
        <v>70</v>
      </c>
      <c r="T50" s="96">
        <f t="shared" si="13"/>
        <v>140</v>
      </c>
      <c r="U50" s="96">
        <f t="shared" si="13"/>
        <v>210</v>
      </c>
      <c r="V50" s="96">
        <f t="shared" si="13"/>
        <v>280</v>
      </c>
      <c r="W50" s="96">
        <f t="shared" si="13"/>
        <v>350</v>
      </c>
      <c r="X50" s="96">
        <f t="shared" si="13"/>
        <v>420</v>
      </c>
      <c r="Y50" s="96">
        <f t="shared" si="13"/>
        <v>490</v>
      </c>
      <c r="Z50" s="96">
        <f t="shared" si="13"/>
        <v>560</v>
      </c>
      <c r="AA50" s="96">
        <f t="shared" si="13"/>
        <v>630</v>
      </c>
      <c r="AB50" s="96">
        <f t="shared" si="13"/>
        <v>700</v>
      </c>
      <c r="AC50" s="96">
        <f t="shared" si="13"/>
        <v>770</v>
      </c>
      <c r="AD50" s="96">
        <f t="shared" si="13"/>
        <v>840</v>
      </c>
      <c r="AE50" s="96">
        <f t="shared" si="13"/>
        <v>910</v>
      </c>
      <c r="AF50" s="96">
        <f t="shared" si="13"/>
        <v>980</v>
      </c>
      <c r="AG50" s="96"/>
      <c r="AI50" s="61">
        <v>2.0483925300000001</v>
      </c>
      <c r="AJ50" s="21">
        <v>4.7292099050000003</v>
      </c>
      <c r="AK50" s="21">
        <v>5.3072981229999998</v>
      </c>
      <c r="AL50" s="21">
        <v>1.482262709</v>
      </c>
      <c r="AM50" s="21">
        <v>3.380672932</v>
      </c>
      <c r="AN50" s="21">
        <v>3.6807021120000001</v>
      </c>
      <c r="AO50" s="21">
        <v>2.0483925300000001</v>
      </c>
      <c r="AP50" s="21">
        <v>4.7292099050000003</v>
      </c>
      <c r="AQ50" s="21">
        <v>5.3072981229999998</v>
      </c>
      <c r="AR50" s="21">
        <v>1.482262709</v>
      </c>
      <c r="AS50" s="21">
        <v>3.380672932</v>
      </c>
      <c r="AT50" s="21">
        <v>3.6807021120000001</v>
      </c>
      <c r="AU50" s="21">
        <v>5.3072981229999998</v>
      </c>
      <c r="AV50" s="61">
        <f>$R$7</f>
        <v>100</v>
      </c>
      <c r="AW50" s="61">
        <f>$R$7</f>
        <v>100</v>
      </c>
    </row>
    <row r="51" spans="2:49" ht="15.75" thickBot="1">
      <c r="B51" s="155" t="s">
        <v>0</v>
      </c>
      <c r="C51" s="155" t="s">
        <v>1</v>
      </c>
      <c r="D51" s="202" t="s">
        <v>152</v>
      </c>
      <c r="E51" s="155" t="s">
        <v>166</v>
      </c>
      <c r="F51" s="158" t="s">
        <v>173</v>
      </c>
      <c r="G51" s="215" t="s">
        <v>203</v>
      </c>
      <c r="J51" s="144"/>
      <c r="K51" s="141"/>
      <c r="L51" s="190">
        <f>AVERAGE(Q15:Q29)</f>
        <v>490</v>
      </c>
      <c r="M51" s="191">
        <f>L51+$R$11*SIN(PI()/180*J48)*C41</f>
        <v>459.30291298762211</v>
      </c>
      <c r="N51" s="141"/>
      <c r="O51" s="183"/>
      <c r="Q51" s="98">
        <f>Q15</f>
        <v>980</v>
      </c>
      <c r="R51" s="121">
        <f t="shared" ref="R51:AF51" si="14">(-1)*(R15-R16)/$R$5</f>
        <v>0</v>
      </c>
      <c r="S51" s="121">
        <f t="shared" ca="1" si="14"/>
        <v>3.1520731421811174E-10</v>
      </c>
      <c r="T51" s="121">
        <f t="shared" ca="1" si="14"/>
        <v>5.0100246491118536E-10</v>
      </c>
      <c r="U51" s="121">
        <f t="shared" ca="1" si="14"/>
        <v>7.1703344214516354E-10</v>
      </c>
      <c r="V51" s="121">
        <f t="shared" ca="1" si="14"/>
        <v>1.0001096078277831E-9</v>
      </c>
      <c r="W51" s="121">
        <f t="shared" ca="1" si="14"/>
        <v>1.1852096447130732E-9</v>
      </c>
      <c r="X51" s="121">
        <f t="shared" ca="1" si="14"/>
        <v>1.285929686543698E-9</v>
      </c>
      <c r="Y51" s="121">
        <f t="shared" ca="1" si="14"/>
        <v>1.3386763190023235E-9</v>
      </c>
      <c r="Z51" s="121">
        <f t="shared" ca="1" si="14"/>
        <v>1.3125795054033266E-9</v>
      </c>
      <c r="AA51" s="121">
        <f t="shared" ca="1" si="14"/>
        <v>1.191895242819945E-9</v>
      </c>
      <c r="AB51" s="121">
        <f t="shared" ca="1" si="14"/>
        <v>9.4602715502592873E-10</v>
      </c>
      <c r="AC51" s="121">
        <f t="shared" ca="1" si="14"/>
        <v>7.0722957648935598E-10</v>
      </c>
      <c r="AD51" s="121">
        <f t="shared" ca="1" si="14"/>
        <v>4.206624128398419E-10</v>
      </c>
      <c r="AE51" s="121">
        <f t="shared" ca="1" si="14"/>
        <v>1.3098997442284599E-10</v>
      </c>
      <c r="AF51" s="121">
        <f t="shared" si="14"/>
        <v>0</v>
      </c>
      <c r="AG51" s="98">
        <f>Q51</f>
        <v>980</v>
      </c>
      <c r="AI51" s="61">
        <v>2.2250086370000002</v>
      </c>
      <c r="AJ51" s="21">
        <v>1.661457199</v>
      </c>
      <c r="AK51" s="21">
        <v>6.5935649529999996</v>
      </c>
      <c r="AL51" s="21">
        <v>1.542499037</v>
      </c>
      <c r="AM51" s="21">
        <v>3.8651376009999998</v>
      </c>
      <c r="AN51" s="21">
        <v>2.6583046499999998</v>
      </c>
      <c r="AO51" s="21">
        <v>2.2250086370000002</v>
      </c>
      <c r="AP51" s="21">
        <v>1.661457199</v>
      </c>
      <c r="AQ51" s="21">
        <v>6.5935649529999996</v>
      </c>
      <c r="AR51" s="21">
        <v>1.542499037</v>
      </c>
      <c r="AS51" s="21">
        <v>3.8651376009999998</v>
      </c>
      <c r="AT51" s="21">
        <v>2.6583046499999998</v>
      </c>
      <c r="AU51" s="21">
        <v>5.3072981229999998</v>
      </c>
      <c r="AV51" s="61">
        <f>$R$7</f>
        <v>100</v>
      </c>
      <c r="AW51" s="21">
        <v>5.3072981229999998</v>
      </c>
    </row>
    <row r="52" spans="2:49">
      <c r="B52" s="153">
        <f t="shared" ref="B52:D56" si="15">B5</f>
        <v>800</v>
      </c>
      <c r="C52" s="153">
        <f t="shared" si="15"/>
        <v>250</v>
      </c>
      <c r="D52" s="154">
        <f t="shared" si="15"/>
        <v>428.67388713221334</v>
      </c>
      <c r="E52" s="156">
        <v>6.6871052970576328E-2</v>
      </c>
      <c r="F52" s="154">
        <v>93.538329069103781</v>
      </c>
      <c r="G52" s="154">
        <f>IF(ABS(MAX(F52:F56)-C42)&gt;ABS(MIN(F52:F56)-C42),ABS(MAX(F52:F56)-C42),ABS(MIN(F52:F56)-C42))</f>
        <v>36.209271872691517</v>
      </c>
      <c r="J52" s="184"/>
      <c r="K52" s="185"/>
      <c r="L52" s="185"/>
      <c r="M52" s="185"/>
      <c r="N52" s="185"/>
      <c r="O52" s="183"/>
      <c r="Q52" s="98">
        <f t="shared" ref="Q52:Q65" si="16">Q16</f>
        <v>910</v>
      </c>
      <c r="R52" s="121">
        <f t="shared" ref="R52:AF52" si="17">(-1)*(R16-R17)/$R$5</f>
        <v>0</v>
      </c>
      <c r="S52" s="122">
        <f t="shared" ca="1" si="17"/>
        <v>1.4933519710130634E-4</v>
      </c>
      <c r="T52" s="122">
        <f t="shared" ca="1" si="17"/>
        <v>-2.5629186655708381E-4</v>
      </c>
      <c r="U52" s="122">
        <f t="shared" ca="1" si="17"/>
        <v>1.3269312923430985E-3</v>
      </c>
      <c r="V52" s="122">
        <f t="shared" ca="1" si="17"/>
        <v>1.3036260047840642E-3</v>
      </c>
      <c r="W52" s="122">
        <f t="shared" ca="1" si="17"/>
        <v>-3.2891249011624625E-4</v>
      </c>
      <c r="X52" s="122">
        <f t="shared" ca="1" si="17"/>
        <v>3.4705258929160925E-4</v>
      </c>
      <c r="Y52" s="122">
        <f t="shared" ca="1" si="17"/>
        <v>4.0403156633357998E-4</v>
      </c>
      <c r="Z52" s="122">
        <f t="shared" ca="1" si="17"/>
        <v>2.7448949268935914E-4</v>
      </c>
      <c r="AA52" s="122">
        <f t="shared" ca="1" si="17"/>
        <v>1.0772351139532281E-3</v>
      </c>
      <c r="AB52" s="122">
        <f t="shared" ca="1" si="17"/>
        <v>8.3540619573503659E-4</v>
      </c>
      <c r="AC52" s="122">
        <f t="shared" ca="1" si="17"/>
        <v>2.2393796040449032E-4</v>
      </c>
      <c r="AD52" s="122">
        <f t="shared" ca="1" si="17"/>
        <v>3.4486463552687902E-4</v>
      </c>
      <c r="AE52" s="122">
        <f t="shared" ca="1" si="17"/>
        <v>-9.1456396977816572E-4</v>
      </c>
      <c r="AF52" s="121">
        <f t="shared" si="17"/>
        <v>0</v>
      </c>
      <c r="AG52" s="98">
        <f t="shared" ref="AG52:AG65" si="18">Q52</f>
        <v>910</v>
      </c>
      <c r="AI52" s="61">
        <v>1.801277625</v>
      </c>
      <c r="AJ52" s="21">
        <v>1.327387638</v>
      </c>
      <c r="AK52" s="21">
        <v>3.662726733</v>
      </c>
      <c r="AL52" s="21">
        <v>3.7256474530000001</v>
      </c>
      <c r="AM52" s="21">
        <v>1.1824470789999999</v>
      </c>
      <c r="AN52" s="21">
        <v>3.2766426260000001</v>
      </c>
      <c r="AO52" s="21">
        <v>1.801277625</v>
      </c>
      <c r="AP52" s="21">
        <v>1.327387638</v>
      </c>
      <c r="AQ52" s="21">
        <v>3.662726733</v>
      </c>
      <c r="AR52" s="21">
        <v>3.7256474530000001</v>
      </c>
      <c r="AS52" s="21">
        <v>1.1824470789999999</v>
      </c>
      <c r="AT52" s="61">
        <f>$R$7</f>
        <v>100</v>
      </c>
      <c r="AU52" s="61">
        <f>$R$7</f>
        <v>100</v>
      </c>
      <c r="AV52" s="61">
        <f>$R$7</f>
        <v>100</v>
      </c>
      <c r="AW52" s="61">
        <v>7.026212643</v>
      </c>
    </row>
    <row r="53" spans="2:49">
      <c r="B53" s="153">
        <f t="shared" si="15"/>
        <v>490</v>
      </c>
      <c r="C53" s="153">
        <f t="shared" si="15"/>
        <v>210</v>
      </c>
      <c r="D53" s="154">
        <f t="shared" si="15"/>
        <v>425.95418294925446</v>
      </c>
      <c r="E53" s="156">
        <v>5.6729607450868455E-2</v>
      </c>
      <c r="F53" s="154">
        <v>99.585383156961939</v>
      </c>
      <c r="Q53" s="98">
        <f t="shared" si="16"/>
        <v>840</v>
      </c>
      <c r="R53" s="121">
        <f t="shared" ref="R53:AF53" si="19">(-1)*(R17-R18)/$R$5</f>
        <v>0</v>
      </c>
      <c r="S53" s="122">
        <f t="shared" ca="1" si="19"/>
        <v>-1.0630241052191585E-4</v>
      </c>
      <c r="T53" s="122">
        <f t="shared" ca="1" si="19"/>
        <v>1.0739568942044896E-3</v>
      </c>
      <c r="U53" s="122">
        <f t="shared" ca="1" si="19"/>
        <v>-5.7281412555961909E-5</v>
      </c>
      <c r="V53" s="122">
        <f t="shared" ca="1" si="19"/>
        <v>-1.5866027521838078E-4</v>
      </c>
      <c r="W53" s="122">
        <f t="shared" ca="1" si="19"/>
        <v>8.6988955321934164E-4</v>
      </c>
      <c r="X53" s="122">
        <f t="shared" ca="1" si="19"/>
        <v>4.062801857441757E-4</v>
      </c>
      <c r="Y53" s="122">
        <f t="shared" ca="1" si="19"/>
        <v>7.0147914677980746E-4</v>
      </c>
      <c r="Z53" s="122">
        <f t="shared" ca="1" si="19"/>
        <v>1.5979228965542396E-3</v>
      </c>
      <c r="AA53" s="122">
        <f t="shared" ca="1" si="19"/>
        <v>5.6720132328353301E-4</v>
      </c>
      <c r="AB53" s="122">
        <f t="shared" ca="1" si="19"/>
        <v>-6.0563942350881921E-4</v>
      </c>
      <c r="AC53" s="122">
        <f t="shared" ca="1" si="19"/>
        <v>-1.4104928674344463E-3</v>
      </c>
      <c r="AD53" s="122">
        <f t="shared" ca="1" si="19"/>
        <v>-2.470489078418073E-3</v>
      </c>
      <c r="AE53" s="122">
        <f t="shared" ca="1" si="19"/>
        <v>-2.642120157405056E-3</v>
      </c>
      <c r="AF53" s="121">
        <f t="shared" si="19"/>
        <v>0</v>
      </c>
      <c r="AG53" s="98">
        <f t="shared" si="18"/>
        <v>840</v>
      </c>
      <c r="AI53" s="61">
        <v>1.1773955460000001</v>
      </c>
      <c r="AJ53" s="21">
        <v>3.548565253</v>
      </c>
      <c r="AK53" s="21">
        <v>2.1282192719999999</v>
      </c>
      <c r="AL53" s="21">
        <v>4.5139787560000002</v>
      </c>
      <c r="AM53" s="21">
        <v>0.56334192699999996</v>
      </c>
      <c r="AN53" s="21">
        <v>2.5308582309999998</v>
      </c>
      <c r="AO53" s="61">
        <v>7.026212643</v>
      </c>
      <c r="AP53" s="21">
        <v>3.548565253</v>
      </c>
      <c r="AQ53" s="61">
        <f t="shared" ref="AQ53:AS54" si="20">$R$7</f>
        <v>100</v>
      </c>
      <c r="AR53" s="61">
        <f t="shared" si="20"/>
        <v>100</v>
      </c>
      <c r="AS53" s="61">
        <f t="shared" si="20"/>
        <v>100</v>
      </c>
      <c r="AT53" s="61">
        <f>$R$7</f>
        <v>100</v>
      </c>
      <c r="AU53" s="61">
        <f>$R$7</f>
        <v>100</v>
      </c>
      <c r="AV53" s="21">
        <v>2.5308582309999998</v>
      </c>
      <c r="AW53" s="61">
        <v>4.5139787560000002</v>
      </c>
    </row>
    <row r="54" spans="2:49">
      <c r="B54" s="153">
        <f t="shared" si="15"/>
        <v>420</v>
      </c>
      <c r="C54" s="153">
        <f t="shared" si="15"/>
        <v>770</v>
      </c>
      <c r="D54" s="154">
        <f t="shared" si="15"/>
        <v>426.93228120580744</v>
      </c>
      <c r="E54" s="156">
        <v>6.7395104548832435E-2</v>
      </c>
      <c r="F54" s="154">
        <v>72.122752997512237</v>
      </c>
      <c r="G54" s="215" t="s">
        <v>220</v>
      </c>
      <c r="Q54" s="98">
        <f t="shared" si="16"/>
        <v>770</v>
      </c>
      <c r="R54" s="121">
        <f t="shared" ref="R54:AF54" si="21">(-1)*(R18-R19)/$R$5</f>
        <v>0</v>
      </c>
      <c r="S54" s="122">
        <f t="shared" ca="1" si="21"/>
        <v>-1.2214610930933694E-5</v>
      </c>
      <c r="T54" s="122">
        <f t="shared" ca="1" si="21"/>
        <v>6.9113221540695639E-4</v>
      </c>
      <c r="U54" s="122">
        <f t="shared" ca="1" si="21"/>
        <v>-2.2081955815638466E-3</v>
      </c>
      <c r="V54" s="122">
        <f t="shared" ca="1" si="21"/>
        <v>-8.5885578965709487E-4</v>
      </c>
      <c r="W54" s="122">
        <f t="shared" ca="1" si="21"/>
        <v>3.3177337376766249E-3</v>
      </c>
      <c r="X54" s="122">
        <f t="shared" ca="1" si="21"/>
        <v>2.7903094236827589E-3</v>
      </c>
      <c r="Y54" s="122">
        <f t="shared" ca="1" si="21"/>
        <v>2.2184269508167226E-3</v>
      </c>
      <c r="Z54" s="122">
        <f t="shared" ca="1" si="21"/>
        <v>2.3128335319906258E-3</v>
      </c>
      <c r="AA54" s="122">
        <f t="shared" ca="1" si="21"/>
        <v>4.3522252580682363E-5</v>
      </c>
      <c r="AB54" s="122">
        <f t="shared" ca="1" si="21"/>
        <v>-1.3345622672513205E-3</v>
      </c>
      <c r="AC54" s="122">
        <f t="shared" ca="1" si="21"/>
        <v>-1.1160241030942026E-3</v>
      </c>
      <c r="AD54" s="122">
        <f t="shared" ca="1" si="21"/>
        <v>-3.2866178846039213E-3</v>
      </c>
      <c r="AE54" s="122">
        <f t="shared" ca="1" si="21"/>
        <v>-2.8509019318489338E-3</v>
      </c>
      <c r="AF54" s="121">
        <f t="shared" si="21"/>
        <v>0</v>
      </c>
      <c r="AG54" s="98">
        <f t="shared" si="18"/>
        <v>770</v>
      </c>
      <c r="AI54" s="61">
        <v>0.97085916699999997</v>
      </c>
      <c r="AJ54" s="21">
        <v>1.295148604</v>
      </c>
      <c r="AK54" s="61">
        <v>7.026212643</v>
      </c>
      <c r="AL54" s="21">
        <v>2.8072350240000001</v>
      </c>
      <c r="AM54" s="21">
        <v>0.33927491900000001</v>
      </c>
      <c r="AN54" s="21">
        <v>1.5031873090000001</v>
      </c>
      <c r="AO54" s="61">
        <v>7.026212643</v>
      </c>
      <c r="AP54" s="61">
        <f>$R$7</f>
        <v>100</v>
      </c>
      <c r="AQ54" s="61">
        <f t="shared" si="20"/>
        <v>100</v>
      </c>
      <c r="AR54" s="61">
        <f t="shared" si="20"/>
        <v>100</v>
      </c>
      <c r="AS54" s="61">
        <f t="shared" si="20"/>
        <v>100</v>
      </c>
      <c r="AT54" s="21">
        <v>1.5031873090000001</v>
      </c>
      <c r="AU54" s="21">
        <v>0.33927491900000001</v>
      </c>
      <c r="AV54" s="21">
        <v>1.5031873090000001</v>
      </c>
      <c r="AW54" s="61">
        <v>2.8072350240000001</v>
      </c>
    </row>
    <row r="55" spans="2:49">
      <c r="B55" s="153">
        <f t="shared" si="15"/>
        <v>250</v>
      </c>
      <c r="C55" s="153">
        <f t="shared" si="15"/>
        <v>400</v>
      </c>
      <c r="D55" s="154">
        <f t="shared" si="15"/>
        <v>425.03230135712698</v>
      </c>
      <c r="E55" s="156">
        <v>0.24224743638560226</v>
      </c>
      <c r="F55" s="154">
        <v>130.62613548194577</v>
      </c>
      <c r="G55" s="156">
        <f>C45-C41</f>
        <v>0.96308534964348824</v>
      </c>
      <c r="Q55" s="98">
        <f t="shared" si="16"/>
        <v>700</v>
      </c>
      <c r="R55" s="121">
        <f t="shared" ref="R55:AF55" si="22">(-1)*(R19-R20)/$R$5</f>
        <v>0</v>
      </c>
      <c r="S55" s="122">
        <f t="shared" ca="1" si="22"/>
        <v>6.2311111319754027E-5</v>
      </c>
      <c r="T55" s="122">
        <f t="shared" ca="1" si="22"/>
        <v>-1.2938269397612398E-3</v>
      </c>
      <c r="U55" s="122">
        <f t="shared" ca="1" si="22"/>
        <v>-1.7178846466444091E-3</v>
      </c>
      <c r="V55" s="122">
        <f t="shared" ca="1" si="22"/>
        <v>2.0897130897960128E-4</v>
      </c>
      <c r="W55" s="122">
        <f t="shared" ca="1" si="22"/>
        <v>4.749756343453068E-3</v>
      </c>
      <c r="X55" s="122">
        <f t="shared" ca="1" si="22"/>
        <v>4.2695859937850857E-3</v>
      </c>
      <c r="Y55" s="122">
        <f t="shared" ca="1" si="22"/>
        <v>2.3185584309666344E-3</v>
      </c>
      <c r="Z55" s="122">
        <f t="shared" ca="1" si="22"/>
        <v>1.5180742546793422E-3</v>
      </c>
      <c r="AA55" s="122">
        <f t="shared" ca="1" si="22"/>
        <v>3.2529013683577952E-4</v>
      </c>
      <c r="AB55" s="122">
        <f t="shared" ca="1" si="22"/>
        <v>-1.9530381317646776E-3</v>
      </c>
      <c r="AC55" s="122">
        <f t="shared" ca="1" si="22"/>
        <v>-2.1925675936919171E-3</v>
      </c>
      <c r="AD55" s="122">
        <f t="shared" ca="1" si="22"/>
        <v>-2.0593653883768832E-3</v>
      </c>
      <c r="AE55" s="122">
        <f t="shared" ca="1" si="22"/>
        <v>2.3835974282552082E-4</v>
      </c>
      <c r="AF55" s="121">
        <f t="shared" si="22"/>
        <v>0</v>
      </c>
      <c r="AG55" s="98">
        <f t="shared" si="18"/>
        <v>700</v>
      </c>
      <c r="AI55" s="61">
        <v>1.0193194619999999</v>
      </c>
      <c r="AJ55" s="21">
        <v>3.9725286679999998</v>
      </c>
      <c r="AK55" s="61">
        <v>7.026212643</v>
      </c>
      <c r="AL55" s="21">
        <v>1.2942402550000001</v>
      </c>
      <c r="AM55" s="21">
        <v>1.234149038</v>
      </c>
      <c r="AN55" s="21">
        <v>1.8031864870000001</v>
      </c>
      <c r="AO55" s="61">
        <f>$R$7</f>
        <v>100</v>
      </c>
      <c r="AP55" s="61">
        <f>$R$7</f>
        <v>100</v>
      </c>
      <c r="AQ55" s="21">
        <v>5.3072981229999998</v>
      </c>
      <c r="AR55" s="61">
        <v>7.026212643</v>
      </c>
      <c r="AS55" s="61">
        <f>$R$7</f>
        <v>100</v>
      </c>
      <c r="AT55" s="21">
        <v>1.8031864870000001</v>
      </c>
      <c r="AU55" s="21">
        <v>1.234149038</v>
      </c>
      <c r="AV55" s="21">
        <v>1.8031864870000001</v>
      </c>
      <c r="AW55" s="61">
        <v>1.2942402550000001</v>
      </c>
    </row>
    <row r="56" spans="2:49">
      <c r="B56" s="153">
        <f t="shared" si="15"/>
        <v>840</v>
      </c>
      <c r="C56" s="153">
        <f t="shared" si="15"/>
        <v>700</v>
      </c>
      <c r="D56" s="154">
        <f t="shared" si="15"/>
        <v>429.12872141191906</v>
      </c>
      <c r="E56" s="156">
        <v>1.0165641650790334</v>
      </c>
      <c r="F56" s="154">
        <v>132.52269160077913</v>
      </c>
      <c r="Q56" s="98">
        <f t="shared" si="16"/>
        <v>630</v>
      </c>
      <c r="R56" s="121">
        <f t="shared" ref="R56:AF56" si="23">(-1)*(R20-R21)/$R$5</f>
        <v>0</v>
      </c>
      <c r="S56" s="122">
        <f t="shared" ca="1" si="23"/>
        <v>4.0430286765220962E-4</v>
      </c>
      <c r="T56" s="122">
        <f t="shared" ca="1" si="23"/>
        <v>-6.4897219196739439E-4</v>
      </c>
      <c r="U56" s="122">
        <f t="shared" ca="1" si="23"/>
        <v>-1.8461140434697296E-3</v>
      </c>
      <c r="V56" s="122">
        <f t="shared" ca="1" si="23"/>
        <v>-1.2032042812279542E-3</v>
      </c>
      <c r="W56" s="122">
        <f t="shared" ca="1" si="23"/>
        <v>7.1655649598970485E-4</v>
      </c>
      <c r="X56" s="122">
        <f t="shared" ca="1" si="23"/>
        <v>1.7449373560022455E-3</v>
      </c>
      <c r="Y56" s="122">
        <f t="shared" ca="1" si="23"/>
        <v>-3.8387588737772865E-5</v>
      </c>
      <c r="Z56" s="122">
        <f t="shared" ca="1" si="23"/>
        <v>-1.3876461912177872E-3</v>
      </c>
      <c r="AA56" s="122">
        <f t="shared" ca="1" si="23"/>
        <v>-8.3592142259557734E-4</v>
      </c>
      <c r="AB56" s="122">
        <f t="shared" ca="1" si="23"/>
        <v>-1.8520662594450447E-3</v>
      </c>
      <c r="AC56" s="122">
        <f t="shared" ca="1" si="23"/>
        <v>-2.661912830084085E-3</v>
      </c>
      <c r="AD56" s="122">
        <f t="shared" ca="1" si="23"/>
        <v>1.4209114540904011E-3</v>
      </c>
      <c r="AE56" s="122">
        <f t="shared" ca="1" si="23"/>
        <v>2.9006728995584906E-3</v>
      </c>
      <c r="AF56" s="121">
        <f t="shared" si="23"/>
        <v>0</v>
      </c>
      <c r="AG56" s="98">
        <f t="shared" si="18"/>
        <v>630</v>
      </c>
      <c r="AI56" s="61">
        <v>1.5332652389999999</v>
      </c>
      <c r="AJ56" s="21">
        <v>3.9957605819999999</v>
      </c>
      <c r="AK56" s="61">
        <v>7.026212643</v>
      </c>
      <c r="AL56" s="21">
        <v>5.5253865390000003</v>
      </c>
      <c r="AM56" s="61">
        <v>7.026212643</v>
      </c>
      <c r="AN56" s="61">
        <v>7.026212643</v>
      </c>
      <c r="AO56" s="61">
        <f>$R$7</f>
        <v>100</v>
      </c>
      <c r="AP56" s="61">
        <v>7.026212643</v>
      </c>
      <c r="AQ56" s="61">
        <v>20</v>
      </c>
      <c r="AR56" s="61">
        <v>7.026212643</v>
      </c>
      <c r="AS56" s="61">
        <v>7.026212643</v>
      </c>
      <c r="AT56" s="21">
        <v>2.2968315929999998</v>
      </c>
      <c r="AU56" s="21">
        <v>3.362438075</v>
      </c>
      <c r="AV56" s="21">
        <v>2.2968315929999998</v>
      </c>
      <c r="AW56" s="61">
        <v>5.5253865390000003</v>
      </c>
    </row>
    <row r="57" spans="2:49">
      <c r="B57" t="s">
        <v>185</v>
      </c>
      <c r="G57" s="21"/>
      <c r="Q57" s="98">
        <f t="shared" si="16"/>
        <v>560</v>
      </c>
      <c r="R57" s="121">
        <f t="shared" ref="R57:AF57" si="24">(-1)*(R21-R22)/$R$5</f>
        <v>0</v>
      </c>
      <c r="S57" s="122">
        <f t="shared" ca="1" si="24"/>
        <v>2.642228539408669E-4</v>
      </c>
      <c r="T57" s="122">
        <f t="shared" ca="1" si="24"/>
        <v>-1.0873389762861864E-3</v>
      </c>
      <c r="U57" s="122">
        <f t="shared" ca="1" si="24"/>
        <v>8.2072871167773493E-4</v>
      </c>
      <c r="V57" s="122">
        <f t="shared" ca="1" si="24"/>
        <v>-2.8714021665418193E-3</v>
      </c>
      <c r="W57" s="122">
        <f t="shared" ca="1" si="24"/>
        <v>-5.6793129017283462E-3</v>
      </c>
      <c r="X57" s="122">
        <f t="shared" ca="1" si="24"/>
        <v>-1.6748463268738435E-3</v>
      </c>
      <c r="Y57" s="122">
        <f t="shared" ca="1" si="24"/>
        <v>-2.9350316230249973E-3</v>
      </c>
      <c r="Z57" s="122">
        <f t="shared" ca="1" si="24"/>
        <v>-2.74114781319424E-3</v>
      </c>
      <c r="AA57" s="122">
        <f t="shared" ca="1" si="24"/>
        <v>-9.6986382042700829E-4</v>
      </c>
      <c r="AB57" s="122">
        <f t="shared" ca="1" si="24"/>
        <v>-2.9140642961757683E-4</v>
      </c>
      <c r="AC57" s="122">
        <f t="shared" ca="1" si="24"/>
        <v>-3.3810933628452791E-4</v>
      </c>
      <c r="AD57" s="122">
        <f t="shared" ca="1" si="24"/>
        <v>4.6409145450963606E-4</v>
      </c>
      <c r="AE57" s="122">
        <f t="shared" ca="1" si="24"/>
        <v>-4.0021514393759257E-4</v>
      </c>
      <c r="AF57" s="121">
        <f t="shared" si="24"/>
        <v>0</v>
      </c>
      <c r="AG57" s="98">
        <f t="shared" si="18"/>
        <v>560</v>
      </c>
      <c r="AI57" s="61">
        <v>1.5771598179999999</v>
      </c>
      <c r="AJ57" s="21">
        <v>3.1801863799999999</v>
      </c>
      <c r="AK57" s="21">
        <v>5.3072981229999998</v>
      </c>
      <c r="AL57" s="21">
        <v>2.8009229929999999</v>
      </c>
      <c r="AM57" s="21">
        <v>5.3072981229999998</v>
      </c>
      <c r="AN57" s="61">
        <f>$R$7</f>
        <v>100</v>
      </c>
      <c r="AO57" s="21">
        <v>1.5771598179999999</v>
      </c>
      <c r="AP57" s="21">
        <v>3.1801863799999999</v>
      </c>
      <c r="AQ57" s="21">
        <v>0.78870222599999995</v>
      </c>
      <c r="AR57" s="61">
        <v>7.026212643</v>
      </c>
      <c r="AS57" s="21">
        <v>1.688473436</v>
      </c>
      <c r="AT57" s="21">
        <v>6.4659406150000001</v>
      </c>
      <c r="AU57" s="21">
        <v>1.688473436</v>
      </c>
      <c r="AV57" s="21">
        <v>6.4659406150000001</v>
      </c>
      <c r="AW57" s="61">
        <v>2.8009229929999999</v>
      </c>
    </row>
    <row r="58" spans="2:49">
      <c r="F58" s="214"/>
      <c r="Q58" s="98">
        <f t="shared" si="16"/>
        <v>490</v>
      </c>
      <c r="R58" s="121">
        <f t="shared" ref="R58:AF58" si="25">(-1)*(R22-R23)/$R$5</f>
        <v>0</v>
      </c>
      <c r="S58" s="122">
        <f t="shared" ca="1" si="25"/>
        <v>-7.4493609205887883E-4</v>
      </c>
      <c r="T58" s="122">
        <f t="shared" ca="1" si="25"/>
        <v>-2.2992409561441361E-5</v>
      </c>
      <c r="U58" s="122">
        <f t="shared" ca="1" si="25"/>
        <v>-2.5615515144100496E-4</v>
      </c>
      <c r="V58" s="122">
        <f t="shared" ca="1" si="25"/>
        <v>-4.8857203745358542E-3</v>
      </c>
      <c r="W58" s="122">
        <f t="shared" ca="1" si="25"/>
        <v>-1.0353476326430057E-2</v>
      </c>
      <c r="X58" s="122">
        <f t="shared" ca="1" si="25"/>
        <v>-2.7548135106753436E-3</v>
      </c>
      <c r="Y58" s="122">
        <f t="shared" ca="1" si="25"/>
        <v>-2.4553274972683018E-3</v>
      </c>
      <c r="Z58" s="122">
        <f t="shared" ca="1" si="25"/>
        <v>-1.8588999813532933E-3</v>
      </c>
      <c r="AA58" s="122">
        <f t="shared" ca="1" si="25"/>
        <v>-2.6291737758177597E-3</v>
      </c>
      <c r="AB58" s="122">
        <f t="shared" ca="1" si="25"/>
        <v>-8.5216391666287047E-4</v>
      </c>
      <c r="AC58" s="122">
        <f t="shared" ca="1" si="25"/>
        <v>8.3227762091187939E-4</v>
      </c>
      <c r="AD58" s="122">
        <f t="shared" ca="1" si="25"/>
        <v>4.4273372951936707E-4</v>
      </c>
      <c r="AE58" s="122">
        <f t="shared" ca="1" si="25"/>
        <v>4.0293202208415227E-4</v>
      </c>
      <c r="AF58" s="121">
        <f t="shared" si="25"/>
        <v>0</v>
      </c>
      <c r="AG58" s="98">
        <f t="shared" si="18"/>
        <v>490</v>
      </c>
      <c r="AI58" s="61">
        <v>1.5991105990000001</v>
      </c>
      <c r="AJ58" s="21">
        <v>1.7820095250000001</v>
      </c>
      <c r="AK58" s="61">
        <v>7.026212643</v>
      </c>
      <c r="AL58" s="21">
        <v>2.0774667120000001</v>
      </c>
      <c r="AM58" s="61">
        <f>$R$7</f>
        <v>100</v>
      </c>
      <c r="AN58" s="61">
        <f>$R$7</f>
        <v>100</v>
      </c>
      <c r="AO58" s="21">
        <v>1.5991105990000001</v>
      </c>
      <c r="AP58" s="21">
        <v>1.7820095250000001</v>
      </c>
      <c r="AQ58" s="21">
        <v>1.5627419950000001</v>
      </c>
      <c r="AR58" s="61">
        <v>7.026212643</v>
      </c>
      <c r="AS58" s="21">
        <v>0.57288226399999997</v>
      </c>
      <c r="AT58" s="21">
        <v>2.855203312</v>
      </c>
      <c r="AU58" s="21">
        <v>0.57288226399999997</v>
      </c>
      <c r="AV58" s="21">
        <v>2.855203312</v>
      </c>
      <c r="AW58" s="61">
        <v>2.0774667120000001</v>
      </c>
    </row>
    <row r="59" spans="2:49">
      <c r="Q59" s="98">
        <f t="shared" si="16"/>
        <v>420</v>
      </c>
      <c r="R59" s="121">
        <f t="shared" ref="R59:AF59" si="26">(-1)*(R23-R24)/$R$5</f>
        <v>0</v>
      </c>
      <c r="S59" s="122">
        <f t="shared" ca="1" si="26"/>
        <v>-1.511818206671478E-3</v>
      </c>
      <c r="T59" s="122">
        <f t="shared" ca="1" si="26"/>
        <v>-2.1007117810256659E-3</v>
      </c>
      <c r="U59" s="122">
        <f t="shared" ca="1" si="26"/>
        <v>-3.1098718122888969E-3</v>
      </c>
      <c r="V59" s="122">
        <f t="shared" ca="1" si="26"/>
        <v>-6.7370999854022423E-3</v>
      </c>
      <c r="W59" s="122">
        <f t="shared" ca="1" si="26"/>
        <v>-1.6515532863685883E-2</v>
      </c>
      <c r="X59" s="122">
        <f t="shared" ca="1" si="26"/>
        <v>-1.6872824294173531E-2</v>
      </c>
      <c r="Y59" s="122">
        <f t="shared" ca="1" si="26"/>
        <v>-7.6817450720909619E-3</v>
      </c>
      <c r="Z59" s="122">
        <f t="shared" ca="1" si="26"/>
        <v>-4.1036634175116299E-3</v>
      </c>
      <c r="AA59" s="122">
        <f t="shared" ca="1" si="26"/>
        <v>-1.7528284783160026E-3</v>
      </c>
      <c r="AB59" s="122">
        <f t="shared" ca="1" si="26"/>
        <v>-2.2867897230785923E-4</v>
      </c>
      <c r="AC59" s="122">
        <f t="shared" ca="1" si="26"/>
        <v>3.9483138741616133E-4</v>
      </c>
      <c r="AD59" s="122">
        <f t="shared" ca="1" si="26"/>
        <v>3.8863552536797994E-4</v>
      </c>
      <c r="AE59" s="122">
        <f t="shared" ca="1" si="26"/>
        <v>6.6216158788847681E-4</v>
      </c>
      <c r="AF59" s="121">
        <f t="shared" si="26"/>
        <v>0</v>
      </c>
      <c r="AG59" s="98">
        <f t="shared" si="18"/>
        <v>420</v>
      </c>
      <c r="AI59" s="61">
        <v>1.492702991</v>
      </c>
      <c r="AJ59" s="21">
        <v>1.327590501</v>
      </c>
      <c r="AK59" s="61">
        <v>7.026212643</v>
      </c>
      <c r="AL59" s="61">
        <f>$R$7</f>
        <v>100</v>
      </c>
      <c r="AM59" s="61">
        <f>$R$7</f>
        <v>100</v>
      </c>
      <c r="AN59" s="61">
        <v>7.026212643</v>
      </c>
      <c r="AO59" s="21">
        <v>1.492702991</v>
      </c>
      <c r="AP59" s="21">
        <v>1.327590501</v>
      </c>
      <c r="AQ59" s="21">
        <v>0.69423982299999998</v>
      </c>
      <c r="AR59" s="21">
        <v>3.1069230980000002</v>
      </c>
      <c r="AS59" s="21">
        <v>0.29187357600000002</v>
      </c>
      <c r="AT59" s="21">
        <v>4.3194669369999996</v>
      </c>
      <c r="AU59" s="21">
        <v>0.29187357600000002</v>
      </c>
      <c r="AV59" s="21">
        <v>4.3194669369999996</v>
      </c>
      <c r="AW59" s="61">
        <v>3.1069230980000002</v>
      </c>
    </row>
    <row r="60" spans="2:49">
      <c r="Q60" s="98">
        <f t="shared" si="16"/>
        <v>350</v>
      </c>
      <c r="R60" s="121">
        <f t="shared" ref="R60:AF60" si="27">(-1)*(R24-R25)/$R$5</f>
        <v>0</v>
      </c>
      <c r="S60" s="122">
        <f t="shared" ca="1" si="27"/>
        <v>-1.8381794524730463E-3</v>
      </c>
      <c r="T60" s="122">
        <f t="shared" ca="1" si="27"/>
        <v>-2.3278577531820181E-3</v>
      </c>
      <c r="U60" s="122">
        <f t="shared" ca="1" si="27"/>
        <v>-3.5610182149046717E-3</v>
      </c>
      <c r="V60" s="122">
        <f t="shared" ca="1" si="27"/>
        <v>-3.9784250249843877E-3</v>
      </c>
      <c r="W60" s="122">
        <f t="shared" ca="1" si="27"/>
        <v>-2.6383776468938843E-3</v>
      </c>
      <c r="X60" s="122">
        <f t="shared" ca="1" si="27"/>
        <v>-1.061115912767556E-2</v>
      </c>
      <c r="Y60" s="122">
        <f t="shared" ca="1" si="27"/>
        <v>-7.5580084234932853E-3</v>
      </c>
      <c r="Z60" s="122">
        <f t="shared" ca="1" si="27"/>
        <v>-4.2181549419613674E-3</v>
      </c>
      <c r="AA60" s="122">
        <f t="shared" ca="1" si="27"/>
        <v>-2.7853472605264482E-3</v>
      </c>
      <c r="AB60" s="122">
        <f t="shared" ca="1" si="27"/>
        <v>-1.3522322656837917E-3</v>
      </c>
      <c r="AC60" s="122">
        <f t="shared" ca="1" si="27"/>
        <v>-2.8685512608685063E-4</v>
      </c>
      <c r="AD60" s="122">
        <f t="shared" ca="1" si="27"/>
        <v>2.3091233499924005E-4</v>
      </c>
      <c r="AE60" s="122">
        <f t="shared" ca="1" si="27"/>
        <v>7.8553357610888135E-4</v>
      </c>
      <c r="AF60" s="121">
        <f t="shared" si="27"/>
        <v>0</v>
      </c>
      <c r="AG60" s="98">
        <f t="shared" si="18"/>
        <v>350</v>
      </c>
      <c r="AI60" s="61">
        <f>$R$7</f>
        <v>100</v>
      </c>
      <c r="AJ60" s="61">
        <f t="shared" ref="AJ60:AK61" si="28">$R$7</f>
        <v>100</v>
      </c>
      <c r="AK60" s="61">
        <f t="shared" si="28"/>
        <v>100</v>
      </c>
      <c r="AL60" s="61">
        <f>$R$7</f>
        <v>100</v>
      </c>
      <c r="AM60" s="21">
        <v>0.99353132</v>
      </c>
      <c r="AN60" s="21">
        <v>4.9172759729999997</v>
      </c>
      <c r="AO60" s="21">
        <v>1.710690957</v>
      </c>
      <c r="AP60" s="21">
        <v>3.5680354649999999</v>
      </c>
      <c r="AQ60" s="21">
        <v>0.69955702600000003</v>
      </c>
      <c r="AR60" s="21">
        <v>1.499673756</v>
      </c>
      <c r="AS60" s="21">
        <v>0.99353132</v>
      </c>
      <c r="AT60" s="21">
        <v>4.9172759729999997</v>
      </c>
      <c r="AU60" s="21">
        <v>0.99353132</v>
      </c>
      <c r="AV60" s="21">
        <v>4.9172759729999997</v>
      </c>
      <c r="AW60" s="61">
        <v>1.499673756</v>
      </c>
    </row>
    <row r="61" spans="2:49">
      <c r="B61" t="s">
        <v>221</v>
      </c>
      <c r="Q61" s="98">
        <f t="shared" si="16"/>
        <v>280</v>
      </c>
      <c r="R61" s="121">
        <f t="shared" ref="R61:AF61" si="29">(-1)*(R25-R26)/$R$5</f>
        <v>0</v>
      </c>
      <c r="S61" s="122">
        <f t="shared" ca="1" si="29"/>
        <v>-2.3181632631674022E-3</v>
      </c>
      <c r="T61" s="122">
        <f t="shared" ca="1" si="29"/>
        <v>-2.2004770606875875E-3</v>
      </c>
      <c r="U61" s="122">
        <f t="shared" ca="1" si="29"/>
        <v>-2.8790773261010015E-3</v>
      </c>
      <c r="V61" s="122">
        <f t="shared" ca="1" si="29"/>
        <v>-3.060070054738974E-3</v>
      </c>
      <c r="W61" s="122">
        <f t="shared" ca="1" si="29"/>
        <v>-1.5253377538483293E-3</v>
      </c>
      <c r="X61" s="122">
        <f t="shared" ca="1" si="29"/>
        <v>-3.5143624511525624E-3</v>
      </c>
      <c r="Y61" s="122">
        <f t="shared" ca="1" si="29"/>
        <v>-6.3987926848532032E-3</v>
      </c>
      <c r="Z61" s="122">
        <f t="shared" ca="1" si="29"/>
        <v>-4.2539442562989343E-3</v>
      </c>
      <c r="AA61" s="122">
        <f t="shared" ca="1" si="29"/>
        <v>-2.0329468709422015E-3</v>
      </c>
      <c r="AB61" s="122">
        <f t="shared" ca="1" si="29"/>
        <v>-8.8555476923813466E-4</v>
      </c>
      <c r="AC61" s="122">
        <f t="shared" ca="1" si="29"/>
        <v>-4.3504022442155993E-4</v>
      </c>
      <c r="AD61" s="122">
        <f t="shared" ca="1" si="29"/>
        <v>-2.032107804771905E-4</v>
      </c>
      <c r="AE61" s="122">
        <f t="shared" ca="1" si="29"/>
        <v>3.2785792572147851E-4</v>
      </c>
      <c r="AF61" s="121">
        <f t="shared" si="29"/>
        <v>0</v>
      </c>
      <c r="AG61" s="98">
        <f t="shared" si="18"/>
        <v>280</v>
      </c>
      <c r="AI61" s="61">
        <f>$R$7</f>
        <v>100</v>
      </c>
      <c r="AJ61" s="61">
        <f t="shared" si="28"/>
        <v>100</v>
      </c>
      <c r="AK61" s="61">
        <f t="shared" si="28"/>
        <v>100</v>
      </c>
      <c r="AL61" s="21">
        <v>1.542499037</v>
      </c>
      <c r="AM61" s="21">
        <v>3.8651376009999998</v>
      </c>
      <c r="AN61" s="21">
        <v>2.6583046499999998</v>
      </c>
      <c r="AO61" s="21">
        <v>2.2250086370000002</v>
      </c>
      <c r="AP61" s="21">
        <v>1.661457199</v>
      </c>
      <c r="AQ61" s="21">
        <v>6.5935649529999996</v>
      </c>
      <c r="AR61" s="21">
        <v>1.542499037</v>
      </c>
      <c r="AS61" s="21">
        <v>3.8651376009999998</v>
      </c>
      <c r="AT61" s="21">
        <v>2.6583046499999998</v>
      </c>
      <c r="AU61" s="21">
        <v>3.8651376009999998</v>
      </c>
      <c r="AV61" s="21">
        <v>2.6583046499999998</v>
      </c>
      <c r="AW61" s="61">
        <v>1.542499037</v>
      </c>
    </row>
    <row r="62" spans="2:49">
      <c r="B62" t="s">
        <v>222</v>
      </c>
      <c r="Q62" s="98">
        <f t="shared" si="16"/>
        <v>210</v>
      </c>
      <c r="R62" s="121">
        <f t="shared" ref="R62:AF62" si="30">(-1)*(R26-R27)/$R$5</f>
        <v>0</v>
      </c>
      <c r="S62" s="122">
        <f t="shared" ca="1" si="30"/>
        <v>-2.2756979559752769E-3</v>
      </c>
      <c r="T62" s="122">
        <f t="shared" ca="1" si="30"/>
        <v>-3.6561251424278192E-3</v>
      </c>
      <c r="U62" s="122">
        <f t="shared" ca="1" si="30"/>
        <v>-3.3311854580858834E-3</v>
      </c>
      <c r="V62" s="122">
        <f t="shared" ca="1" si="30"/>
        <v>-1.7430046350373882E-4</v>
      </c>
      <c r="W62" s="122">
        <f t="shared" ca="1" si="30"/>
        <v>2.1709058403684722E-3</v>
      </c>
      <c r="X62" s="122">
        <f t="shared" ca="1" si="30"/>
        <v>8.2669050994630712E-4</v>
      </c>
      <c r="Y62" s="122">
        <f t="shared" ca="1" si="30"/>
        <v>-2.1359912365702324E-3</v>
      </c>
      <c r="Z62" s="122">
        <f t="shared" ca="1" si="30"/>
        <v>-3.6945128519838429E-3</v>
      </c>
      <c r="AA62" s="122">
        <f t="shared" ca="1" si="30"/>
        <v>-1.2363508379175008E-3</v>
      </c>
      <c r="AB62" s="122">
        <f t="shared" ca="1" si="30"/>
        <v>-6.5964999440991184E-5</v>
      </c>
      <c r="AC62" s="122">
        <f t="shared" ca="1" si="30"/>
        <v>-3.4397458774070141E-4</v>
      </c>
      <c r="AD62" s="122">
        <f t="shared" ca="1" si="30"/>
        <v>-8.8748316558410676E-4</v>
      </c>
      <c r="AE62" s="122">
        <f t="shared" ca="1" si="30"/>
        <v>-1.5633113347283663E-3</v>
      </c>
      <c r="AF62" s="121">
        <f t="shared" si="30"/>
        <v>0</v>
      </c>
      <c r="AG62" s="98">
        <f t="shared" si="18"/>
        <v>210</v>
      </c>
      <c r="AI62" s="61">
        <v>1.801277625</v>
      </c>
      <c r="AJ62" s="61">
        <v>1.327387638</v>
      </c>
      <c r="AK62" s="61">
        <v>3.662726733</v>
      </c>
      <c r="AL62" s="61">
        <v>3.7256474530000001</v>
      </c>
      <c r="AM62" s="61">
        <v>1.1824470789999999</v>
      </c>
      <c r="AN62" s="61">
        <v>3.2766426260000001</v>
      </c>
      <c r="AO62" s="61">
        <v>1.801277625</v>
      </c>
      <c r="AP62" s="61">
        <v>1.327387638</v>
      </c>
      <c r="AQ62" s="61">
        <v>3.662726733</v>
      </c>
      <c r="AR62" s="61">
        <v>3.7256474530000001</v>
      </c>
      <c r="AS62" s="61">
        <v>1.1824470789999999</v>
      </c>
      <c r="AT62" s="61">
        <v>3.2766426260000001</v>
      </c>
      <c r="AU62" s="61">
        <v>1.1824470789999999</v>
      </c>
      <c r="AV62" s="61">
        <v>3.2766426260000001</v>
      </c>
      <c r="AW62" s="61">
        <v>3.7256474530000001</v>
      </c>
    </row>
    <row r="63" spans="2:49">
      <c r="B63" s="203" t="s">
        <v>188</v>
      </c>
      <c r="C63" s="203" t="s">
        <v>189</v>
      </c>
      <c r="D63" s="203" t="s">
        <v>191</v>
      </c>
      <c r="E63" s="203" t="s">
        <v>190</v>
      </c>
      <c r="F63" s="203" t="s">
        <v>144</v>
      </c>
      <c r="G63" s="203" t="s">
        <v>192</v>
      </c>
      <c r="H63" s="203" t="s">
        <v>203</v>
      </c>
      <c r="Q63" s="98">
        <f t="shared" si="16"/>
        <v>140</v>
      </c>
      <c r="R63" s="121">
        <f t="shared" ref="R63:AF63" si="31">(-1)*(R27-R28)/$R$5</f>
        <v>0</v>
      </c>
      <c r="S63" s="122">
        <f t="shared" ca="1" si="31"/>
        <v>-3.6144687611811476E-4</v>
      </c>
      <c r="T63" s="122">
        <f t="shared" ca="1" si="31"/>
        <v>-1.3861553815502248E-3</v>
      </c>
      <c r="U63" s="122">
        <f t="shared" ca="1" si="31"/>
        <v>3.4976491280644948E-4</v>
      </c>
      <c r="V63" s="122">
        <f t="shared" ca="1" si="31"/>
        <v>1.2273181379222414E-3</v>
      </c>
      <c r="W63" s="122">
        <f t="shared" ca="1" si="31"/>
        <v>5.1251692046483702E-4</v>
      </c>
      <c r="X63" s="122">
        <f t="shared" ca="1" si="31"/>
        <v>4.0716076676728465E-4</v>
      </c>
      <c r="Y63" s="122">
        <f t="shared" ca="1" si="31"/>
        <v>1.971163189939164E-3</v>
      </c>
      <c r="Z63" s="122">
        <f t="shared" ca="1" si="31"/>
        <v>-6.9604260864610166E-5</v>
      </c>
      <c r="AA63" s="122">
        <f t="shared" ca="1" si="31"/>
        <v>-1.6032928992712771E-3</v>
      </c>
      <c r="AB63" s="122">
        <f t="shared" ca="1" si="31"/>
        <v>-4.2128728302373022E-4</v>
      </c>
      <c r="AC63" s="122">
        <f t="shared" ca="1" si="31"/>
        <v>-4.0684498241603249E-4</v>
      </c>
      <c r="AD63" s="122">
        <f t="shared" ca="1" si="31"/>
        <v>-7.3047314852569146E-4</v>
      </c>
      <c r="AE63" s="122">
        <f t="shared" ca="1" si="31"/>
        <v>-1.8769348882057915E-3</v>
      </c>
      <c r="AF63" s="121">
        <f t="shared" si="31"/>
        <v>0</v>
      </c>
      <c r="AG63" s="98">
        <f t="shared" si="18"/>
        <v>140</v>
      </c>
    </row>
    <row r="64" spans="2:49">
      <c r="B64" s="203">
        <v>1</v>
      </c>
      <c r="C64" s="227">
        <f>$C$41</f>
        <v>5.3478815435545154E-2</v>
      </c>
      <c r="D64" s="228">
        <f>$C$42</f>
        <v>108.33202487020375</v>
      </c>
      <c r="E64" s="229">
        <f>$C$47</f>
        <v>0.28996147328698257</v>
      </c>
      <c r="F64" s="230">
        <f>$C$45</f>
        <v>1.0165641650790334</v>
      </c>
      <c r="G64" s="231">
        <f>$C$48</f>
        <v>105.67905846126058</v>
      </c>
      <c r="H64" s="232">
        <f>$G$52</f>
        <v>36.209271872691517</v>
      </c>
      <c r="Q64" s="98">
        <f t="shared" si="16"/>
        <v>70</v>
      </c>
      <c r="R64" s="121">
        <f t="shared" ref="R64:AF64" si="32">(-1)*(R28-R29)/$R$5</f>
        <v>0</v>
      </c>
      <c r="S64" s="122">
        <f t="shared" ca="1" si="32"/>
        <v>0</v>
      </c>
      <c r="T64" s="122">
        <f t="shared" ca="1" si="32"/>
        <v>0</v>
      </c>
      <c r="U64" s="122">
        <f t="shared" ca="1" si="32"/>
        <v>0</v>
      </c>
      <c r="V64" s="122">
        <f t="shared" ca="1" si="32"/>
        <v>0</v>
      </c>
      <c r="W64" s="122">
        <f t="shared" ca="1" si="32"/>
        <v>0</v>
      </c>
      <c r="X64" s="122">
        <f t="shared" ca="1" si="32"/>
        <v>0</v>
      </c>
      <c r="Y64" s="122">
        <f t="shared" ca="1" si="32"/>
        <v>0</v>
      </c>
      <c r="Z64" s="122">
        <f t="shared" ca="1" si="32"/>
        <v>0</v>
      </c>
      <c r="AA64" s="122">
        <f t="shared" ca="1" si="32"/>
        <v>0</v>
      </c>
      <c r="AB64" s="122">
        <f t="shared" ca="1" si="32"/>
        <v>0</v>
      </c>
      <c r="AC64" s="122">
        <f t="shared" ca="1" si="32"/>
        <v>0</v>
      </c>
      <c r="AD64" s="122">
        <f t="shared" ca="1" si="32"/>
        <v>0</v>
      </c>
      <c r="AE64" s="122">
        <f t="shared" ca="1" si="32"/>
        <v>0</v>
      </c>
      <c r="AF64" s="121">
        <f t="shared" si="32"/>
        <v>0</v>
      </c>
      <c r="AG64" s="98">
        <f t="shared" si="18"/>
        <v>70</v>
      </c>
    </row>
    <row r="65" spans="2:33">
      <c r="B65" s="203">
        <v>2</v>
      </c>
      <c r="C65" s="227">
        <f>$C$41</f>
        <v>5.3478815435545154E-2</v>
      </c>
      <c r="D65" s="228">
        <f>$C$42</f>
        <v>108.33202487020375</v>
      </c>
      <c r="E65" s="229">
        <f>$C$47</f>
        <v>0.28996147328698257</v>
      </c>
      <c r="F65" s="230">
        <f>$C$45</f>
        <v>1.0165641650790334</v>
      </c>
      <c r="G65" s="231">
        <f>$C$48</f>
        <v>105.67905846126058</v>
      </c>
      <c r="H65" s="232">
        <f>$G$52</f>
        <v>36.209271872691517</v>
      </c>
      <c r="Q65" s="98">
        <f t="shared" si="16"/>
        <v>0</v>
      </c>
      <c r="R65" s="121">
        <f t="shared" ref="R65:AF65" si="33">(-1)*(R28-R29)/$R$5</f>
        <v>0</v>
      </c>
      <c r="S65" s="121">
        <f t="shared" ca="1" si="33"/>
        <v>0</v>
      </c>
      <c r="T65" s="121">
        <f t="shared" ca="1" si="33"/>
        <v>0</v>
      </c>
      <c r="U65" s="121">
        <f t="shared" ca="1" si="33"/>
        <v>0</v>
      </c>
      <c r="V65" s="121">
        <f t="shared" ca="1" si="33"/>
        <v>0</v>
      </c>
      <c r="W65" s="121">
        <f t="shared" ca="1" si="33"/>
        <v>0</v>
      </c>
      <c r="X65" s="121">
        <f t="shared" ca="1" si="33"/>
        <v>0</v>
      </c>
      <c r="Y65" s="121">
        <f t="shared" ca="1" si="33"/>
        <v>0</v>
      </c>
      <c r="Z65" s="121">
        <f t="shared" ca="1" si="33"/>
        <v>0</v>
      </c>
      <c r="AA65" s="121">
        <f t="shared" ca="1" si="33"/>
        <v>0</v>
      </c>
      <c r="AB65" s="121">
        <f t="shared" ca="1" si="33"/>
        <v>0</v>
      </c>
      <c r="AC65" s="121">
        <f t="shared" ca="1" si="33"/>
        <v>0</v>
      </c>
      <c r="AD65" s="121">
        <f t="shared" ca="1" si="33"/>
        <v>0</v>
      </c>
      <c r="AE65" s="121">
        <f t="shared" ca="1" si="33"/>
        <v>0</v>
      </c>
      <c r="AF65" s="121">
        <f t="shared" si="33"/>
        <v>0</v>
      </c>
      <c r="AG65" s="98">
        <f t="shared" si="18"/>
        <v>0</v>
      </c>
    </row>
    <row r="66" spans="2:33">
      <c r="B66" s="203">
        <v>3</v>
      </c>
      <c r="C66" s="227">
        <f>$C$41</f>
        <v>5.3478815435545154E-2</v>
      </c>
      <c r="D66" s="228">
        <f>$C$42</f>
        <v>108.33202487020375</v>
      </c>
      <c r="E66" s="229">
        <f>$C$47</f>
        <v>0.28996147328698257</v>
      </c>
      <c r="F66" s="230">
        <f>$C$45</f>
        <v>1.0165641650790334</v>
      </c>
      <c r="G66" s="231">
        <f>$C$48</f>
        <v>105.67905846126058</v>
      </c>
      <c r="H66" s="232">
        <f>$G$52</f>
        <v>36.209271872691517</v>
      </c>
    </row>
    <row r="67" spans="2:33">
      <c r="B67" s="203">
        <v>4</v>
      </c>
      <c r="C67" s="227">
        <f>$C$41</f>
        <v>5.3478815435545154E-2</v>
      </c>
      <c r="D67" s="228">
        <f>$C$42</f>
        <v>108.33202487020375</v>
      </c>
      <c r="E67" s="229">
        <f>$C$47</f>
        <v>0.28996147328698257</v>
      </c>
      <c r="F67" s="230">
        <f>$C$45</f>
        <v>1.0165641650790334</v>
      </c>
      <c r="G67" s="231">
        <f>$C$48</f>
        <v>105.67905846126058</v>
      </c>
      <c r="H67" s="232">
        <f>$G$52</f>
        <v>36.209271872691517</v>
      </c>
    </row>
    <row r="68" spans="2:33">
      <c r="B68" s="203">
        <v>5</v>
      </c>
      <c r="C68" s="227">
        <f>$C$41</f>
        <v>5.3478815435545154E-2</v>
      </c>
      <c r="D68" s="228">
        <f>$C$42</f>
        <v>108.33202487020375</v>
      </c>
      <c r="E68" s="229">
        <f>$C$47</f>
        <v>0.28996147328698257</v>
      </c>
      <c r="F68" s="230">
        <f>$C$45</f>
        <v>1.0165641650790334</v>
      </c>
      <c r="G68" s="231">
        <f>$C$48</f>
        <v>105.67905846126058</v>
      </c>
      <c r="H68" s="232">
        <f>$G$52</f>
        <v>36.209271872691517</v>
      </c>
      <c r="Q68" s="87" t="s">
        <v>118</v>
      </c>
      <c r="R68" s="87" t="s">
        <v>119</v>
      </c>
    </row>
    <row r="69" spans="2:33">
      <c r="Q69" s="96"/>
      <c r="R69" s="96">
        <f>R14</f>
        <v>0</v>
      </c>
      <c r="S69" s="96">
        <f t="shared" ref="S69:AF69" si="34">S14</f>
        <v>70</v>
      </c>
      <c r="T69" s="96">
        <f t="shared" si="34"/>
        <v>140</v>
      </c>
      <c r="U69" s="96">
        <f t="shared" si="34"/>
        <v>210</v>
      </c>
      <c r="V69" s="96">
        <f t="shared" si="34"/>
        <v>280</v>
      </c>
      <c r="W69" s="96">
        <f t="shared" si="34"/>
        <v>350</v>
      </c>
      <c r="X69" s="96">
        <f t="shared" si="34"/>
        <v>420</v>
      </c>
      <c r="Y69" s="96">
        <f t="shared" si="34"/>
        <v>490</v>
      </c>
      <c r="Z69" s="96">
        <f t="shared" si="34"/>
        <v>560</v>
      </c>
      <c r="AA69" s="96">
        <f t="shared" si="34"/>
        <v>630</v>
      </c>
      <c r="AB69" s="96">
        <f t="shared" si="34"/>
        <v>700</v>
      </c>
      <c r="AC69" s="96">
        <f t="shared" si="34"/>
        <v>770</v>
      </c>
      <c r="AD69" s="96">
        <f t="shared" si="34"/>
        <v>840</v>
      </c>
      <c r="AE69" s="96">
        <f t="shared" si="34"/>
        <v>910</v>
      </c>
      <c r="AF69" s="96">
        <f t="shared" si="34"/>
        <v>980</v>
      </c>
      <c r="AG69" s="96"/>
    </row>
    <row r="70" spans="2:33">
      <c r="B70" s="203" t="s">
        <v>188</v>
      </c>
      <c r="C70" s="203" t="s">
        <v>189</v>
      </c>
      <c r="D70" s="203" t="s">
        <v>191</v>
      </c>
      <c r="E70" s="203" t="s">
        <v>190</v>
      </c>
      <c r="F70" s="203" t="s">
        <v>144</v>
      </c>
      <c r="G70" s="203" t="s">
        <v>192</v>
      </c>
      <c r="H70" s="203" t="s">
        <v>203</v>
      </c>
      <c r="Q70" s="98">
        <f>Q15</f>
        <v>980</v>
      </c>
      <c r="R70" s="121">
        <f ca="1">S70</f>
        <v>-1.0194512178203954E-2</v>
      </c>
      <c r="S70" s="121">
        <f t="shared" ref="S70:AF70" ca="1" si="35">(R15-S15)/$R$4</f>
        <v>-1.0194512498644923E-2</v>
      </c>
      <c r="T70" s="121">
        <f t="shared" ca="1" si="35"/>
        <v>-6.4715525825160313E-3</v>
      </c>
      <c r="U70" s="121">
        <f t="shared" ca="1" si="35"/>
        <v>-8.4649166321201265E-3</v>
      </c>
      <c r="V70" s="121">
        <f t="shared" ca="1" si="35"/>
        <v>-1.2380537813665373E-2</v>
      </c>
      <c r="W70" s="121">
        <f t="shared" ca="1" si="35"/>
        <v>-9.4949909086291685E-3</v>
      </c>
      <c r="X70" s="121">
        <f t="shared" ca="1" si="35"/>
        <v>-8.4378035406976835E-3</v>
      </c>
      <c r="Y70" s="121">
        <f t="shared" ca="1" si="35"/>
        <v>-8.1981788962748065E-3</v>
      </c>
      <c r="Z70" s="121">
        <f t="shared" ca="1" si="35"/>
        <v>-4.7780864906469232E-3</v>
      </c>
      <c r="AA70" s="121">
        <f t="shared" ca="1" si="35"/>
        <v>-5.5166517528334683E-3</v>
      </c>
      <c r="AB70" s="121">
        <f t="shared" ca="1" si="35"/>
        <v>-7.7569546855183295E-3</v>
      </c>
      <c r="AC70" s="121">
        <f t="shared" ca="1" si="35"/>
        <v>-5.9296062216308851E-3</v>
      </c>
      <c r="AD70" s="121">
        <f t="shared" ca="1" si="35"/>
        <v>-5.3550296520865816E-3</v>
      </c>
      <c r="AE70" s="121">
        <f t="shared" ca="1" si="35"/>
        <v>-4.9687976240924006E-3</v>
      </c>
      <c r="AF70" s="121">
        <f t="shared" ca="1" si="35"/>
        <v>-2.0523807006432955E-3</v>
      </c>
      <c r="AG70" s="98">
        <f>Q70</f>
        <v>980</v>
      </c>
    </row>
    <row r="71" spans="2:33">
      <c r="B71" s="203">
        <v>1</v>
      </c>
      <c r="C71" s="227">
        <v>4.8142691532418597E-2</v>
      </c>
      <c r="D71" s="228">
        <v>85.007133105669965</v>
      </c>
      <c r="E71" s="229">
        <v>4.7082177731771237E-2</v>
      </c>
      <c r="F71" s="230">
        <v>7.7562273139407376E-2</v>
      </c>
      <c r="G71" s="231">
        <v>81.649711612640743</v>
      </c>
      <c r="H71" s="232">
        <v>12.421007011592252</v>
      </c>
      <c r="Q71" s="98">
        <f t="shared" ref="Q71:Q84" si="36">Q16</f>
        <v>910</v>
      </c>
      <c r="R71" s="121">
        <f ca="1">S71</f>
        <v>-1.0194512498644923E-2</v>
      </c>
      <c r="S71" s="123">
        <f t="shared" ref="S71:AF71" ca="1" si="37">(R16-S16)/$R$4</f>
        <v>-1.0194512813852238E-2</v>
      </c>
      <c r="T71" s="123">
        <f t="shared" ca="1" si="37"/>
        <v>-6.4715527683111822E-3</v>
      </c>
      <c r="U71" s="123">
        <f t="shared" ca="1" si="37"/>
        <v>-8.4649168481511026E-3</v>
      </c>
      <c r="V71" s="123">
        <f t="shared" ca="1" si="37"/>
        <v>-1.238053809674154E-2</v>
      </c>
      <c r="W71" s="123">
        <f t="shared" ca="1" si="37"/>
        <v>-9.4949910937292062E-3</v>
      </c>
      <c r="X71" s="123">
        <f t="shared" ca="1" si="37"/>
        <v>-8.4378036414177269E-3</v>
      </c>
      <c r="Y71" s="123">
        <f t="shared" ca="1" si="37"/>
        <v>-8.19817894902144E-3</v>
      </c>
      <c r="Z71" s="123">
        <f t="shared" ca="1" si="37"/>
        <v>-4.7780864645501102E-3</v>
      </c>
      <c r="AA71" s="123">
        <f t="shared" ca="1" si="37"/>
        <v>-5.5166516321492054E-3</v>
      </c>
      <c r="AB71" s="123">
        <f t="shared" ca="1" si="37"/>
        <v>-7.7569544396502415E-3</v>
      </c>
      <c r="AC71" s="123">
        <f t="shared" ca="1" si="37"/>
        <v>-5.9296059828333062E-3</v>
      </c>
      <c r="AD71" s="123">
        <f t="shared" ca="1" si="37"/>
        <v>-5.3550293655194176E-3</v>
      </c>
      <c r="AE71" s="123">
        <f t="shared" ca="1" si="37"/>
        <v>-4.9687973344199627E-3</v>
      </c>
      <c r="AF71" s="121">
        <f t="shared" ca="1" si="37"/>
        <v>-2.052380569653321E-3</v>
      </c>
      <c r="AG71" s="98">
        <f t="shared" ref="AG71:AG84" si="38">Q71</f>
        <v>910</v>
      </c>
    </row>
    <row r="72" spans="2:33">
      <c r="B72" s="203">
        <v>2</v>
      </c>
      <c r="C72" s="227">
        <v>5.2934225564299164E-2</v>
      </c>
      <c r="D72" s="228">
        <v>79.718660513663934</v>
      </c>
      <c r="E72" s="229">
        <v>4.525715462680114E-2</v>
      </c>
      <c r="F72" s="230">
        <v>7.7933763423825742E-2</v>
      </c>
      <c r="G72" s="231">
        <v>93.709575841617522</v>
      </c>
      <c r="H72" s="232">
        <v>22.280183603041451</v>
      </c>
      <c r="Q72" s="98">
        <f t="shared" si="36"/>
        <v>840</v>
      </c>
      <c r="R72" s="121">
        <f t="shared" ref="R72:R84" ca="1" si="39">S72</f>
        <v>-1.034384769646733E-2</v>
      </c>
      <c r="S72" s="123">
        <f t="shared" ref="S72:AF72" ca="1" si="40">(R17-S17)/$R$4</f>
        <v>-1.0343848010953545E-2</v>
      </c>
      <c r="T72" s="123">
        <f t="shared" ca="1" si="40"/>
        <v>-6.0659257046527925E-3</v>
      </c>
      <c r="U72" s="123">
        <f t="shared" ca="1" si="40"/>
        <v>-1.0048140007051285E-2</v>
      </c>
      <c r="V72" s="123">
        <f t="shared" ca="1" si="40"/>
        <v>-1.2357232809182505E-2</v>
      </c>
      <c r="W72" s="123">
        <f t="shared" ca="1" si="40"/>
        <v>-7.8624525988288951E-3</v>
      </c>
      <c r="X72" s="123">
        <f t="shared" ca="1" si="40"/>
        <v>-9.113768720825581E-3</v>
      </c>
      <c r="Y72" s="123">
        <f t="shared" ca="1" si="40"/>
        <v>-8.2551579260634108E-3</v>
      </c>
      <c r="Z72" s="123">
        <f t="shared" ca="1" si="40"/>
        <v>-4.6485443909058894E-3</v>
      </c>
      <c r="AA72" s="123">
        <f t="shared" ca="1" si="40"/>
        <v>-6.3193972534130744E-3</v>
      </c>
      <c r="AB72" s="123">
        <f t="shared" ca="1" si="40"/>
        <v>-7.5151255214320504E-3</v>
      </c>
      <c r="AC72" s="123">
        <f t="shared" ca="1" si="40"/>
        <v>-5.3181377475027599E-3</v>
      </c>
      <c r="AD72" s="123">
        <f t="shared" ca="1" si="40"/>
        <v>-5.4759560406418065E-3</v>
      </c>
      <c r="AE72" s="123">
        <f t="shared" ca="1" si="40"/>
        <v>-3.709368729114918E-3</v>
      </c>
      <c r="AF72" s="121">
        <f t="shared" ca="1" si="40"/>
        <v>-2.9669445394314869E-3</v>
      </c>
      <c r="AG72" s="98">
        <f t="shared" si="38"/>
        <v>840</v>
      </c>
    </row>
    <row r="73" spans="2:33">
      <c r="B73" s="203">
        <v>3</v>
      </c>
      <c r="C73" s="227">
        <v>5.2813113207017204E-2</v>
      </c>
      <c r="D73" s="228">
        <v>94.865279816506444</v>
      </c>
      <c r="E73" s="229">
        <v>6.6960451766778603E-2</v>
      </c>
      <c r="F73" s="230">
        <v>0.10426560529110933</v>
      </c>
      <c r="G73" s="231">
        <v>91.059746448233483</v>
      </c>
      <c r="H73" s="232">
        <v>4.8652798165064439</v>
      </c>
      <c r="Q73" s="98">
        <f t="shared" si="36"/>
        <v>770</v>
      </c>
      <c r="R73" s="121">
        <f t="shared" ca="1" si="39"/>
        <v>-1.0237545292148655E-2</v>
      </c>
      <c r="S73" s="123">
        <f t="shared" ref="S73:AF73" ca="1" si="41">(R18-S18)/$R$4</f>
        <v>-1.0237545600431629E-2</v>
      </c>
      <c r="T73" s="123">
        <f t="shared" ca="1" si="41"/>
        <v>-7.2461850093791975E-3</v>
      </c>
      <c r="U73" s="123">
        <f t="shared" ca="1" si="41"/>
        <v>-8.9169017002908336E-3</v>
      </c>
      <c r="V73" s="123">
        <f t="shared" ca="1" si="41"/>
        <v>-1.2255853946520087E-2</v>
      </c>
      <c r="W73" s="123">
        <f t="shared" ca="1" si="41"/>
        <v>-8.8910024272666182E-3</v>
      </c>
      <c r="X73" s="123">
        <f t="shared" ca="1" si="41"/>
        <v>-8.6501593533504159E-3</v>
      </c>
      <c r="Y73" s="123">
        <f t="shared" ca="1" si="41"/>
        <v>-8.5503568870990421E-3</v>
      </c>
      <c r="Z73" s="123">
        <f t="shared" ca="1" si="41"/>
        <v>-5.5449881406803214E-3</v>
      </c>
      <c r="AA73" s="123">
        <f t="shared" ca="1" si="41"/>
        <v>-5.2886756801423674E-3</v>
      </c>
      <c r="AB73" s="123">
        <f t="shared" ca="1" si="41"/>
        <v>-6.342284774639698E-3</v>
      </c>
      <c r="AC73" s="123">
        <f t="shared" ca="1" si="41"/>
        <v>-4.5132843035771333E-3</v>
      </c>
      <c r="AD73" s="123">
        <f t="shared" ca="1" si="41"/>
        <v>-4.4159598296581795E-3</v>
      </c>
      <c r="AE73" s="123">
        <f t="shared" ca="1" si="41"/>
        <v>-3.537737650127935E-3</v>
      </c>
      <c r="AF73" s="121">
        <f t="shared" ca="1" si="41"/>
        <v>-5.6090646968365429E-3</v>
      </c>
      <c r="AG73" s="98">
        <f t="shared" si="38"/>
        <v>770</v>
      </c>
    </row>
    <row r="74" spans="2:33">
      <c r="B74" s="203">
        <v>4</v>
      </c>
      <c r="C74" s="227">
        <v>0.13744411938660014</v>
      </c>
      <c r="D74" s="228">
        <v>87.996122262355073</v>
      </c>
      <c r="E74" s="229">
        <v>4.8563417248827526E-2</v>
      </c>
      <c r="F74" s="230">
        <v>0.10704117438453077</v>
      </c>
      <c r="G74" s="231">
        <v>87.339050633706222</v>
      </c>
      <c r="H74" s="232">
        <v>13.753492334681511</v>
      </c>
      <c r="Q74" s="98">
        <f t="shared" si="36"/>
        <v>700</v>
      </c>
      <c r="R74" s="121">
        <f t="shared" ca="1" si="39"/>
        <v>-1.0225330682219789E-2</v>
      </c>
      <c r="S74" s="123">
        <f t="shared" ref="S74:AF74" ca="1" si="42">(R19-S19)/$R$4</f>
        <v>-1.0225330989500694E-2</v>
      </c>
      <c r="T74" s="123">
        <f t="shared" ca="1" si="42"/>
        <v>-7.9495318357170885E-3</v>
      </c>
      <c r="U74" s="123">
        <f t="shared" ca="1" si="42"/>
        <v>-6.0175739033200316E-3</v>
      </c>
      <c r="V74" s="123">
        <f t="shared" ca="1" si="42"/>
        <v>-1.3605193738426839E-2</v>
      </c>
      <c r="W74" s="123">
        <f t="shared" ca="1" si="42"/>
        <v>-1.3067591954600338E-2</v>
      </c>
      <c r="X74" s="123">
        <f t="shared" ca="1" si="42"/>
        <v>-8.12273503935655E-3</v>
      </c>
      <c r="Y74" s="123">
        <f t="shared" ca="1" si="42"/>
        <v>-7.9784744142330048E-3</v>
      </c>
      <c r="Z74" s="123">
        <f t="shared" ca="1" si="42"/>
        <v>-5.6393947218542247E-3</v>
      </c>
      <c r="AA74" s="123">
        <f t="shared" ca="1" si="42"/>
        <v>-3.0193644007324239E-3</v>
      </c>
      <c r="AB74" s="123">
        <f t="shared" ca="1" si="42"/>
        <v>-4.9642002548076951E-3</v>
      </c>
      <c r="AC74" s="123">
        <f t="shared" ca="1" si="42"/>
        <v>-4.7318224677342507E-3</v>
      </c>
      <c r="AD74" s="123">
        <f t="shared" ca="1" si="42"/>
        <v>-2.2453660481484609E-3</v>
      </c>
      <c r="AE74" s="123">
        <f t="shared" ca="1" si="42"/>
        <v>-3.9734536028829225E-3</v>
      </c>
      <c r="AF74" s="121">
        <f t="shared" ca="1" si="42"/>
        <v>-8.4599666286854763E-3</v>
      </c>
      <c r="AG74" s="98">
        <f t="shared" si="38"/>
        <v>700</v>
      </c>
    </row>
    <row r="75" spans="2:33">
      <c r="B75" s="203">
        <v>5</v>
      </c>
      <c r="C75" s="227">
        <v>4.7917452762423006E-2</v>
      </c>
      <c r="D75" s="228">
        <v>96.597998932517896</v>
      </c>
      <c r="E75" s="229">
        <v>4.0531486345496082E-2</v>
      </c>
      <c r="F75" s="230">
        <v>4.9095601075241718E-2</v>
      </c>
      <c r="G75" s="231">
        <v>89.205003160600171</v>
      </c>
      <c r="H75" s="232">
        <v>22.355399310783753</v>
      </c>
      <c r="Q75" s="98">
        <f t="shared" si="36"/>
        <v>630</v>
      </c>
      <c r="R75" s="121">
        <f t="shared" ca="1" si="39"/>
        <v>-1.0287641789825231E-2</v>
      </c>
      <c r="S75" s="123">
        <f t="shared" ref="S75:AF75" ca="1" si="43">(R20-S20)/$R$4</f>
        <v>-1.0287642100820449E-2</v>
      </c>
      <c r="T75" s="123">
        <f t="shared" ca="1" si="43"/>
        <v>-6.5933937846360943E-3</v>
      </c>
      <c r="U75" s="123">
        <f t="shared" ca="1" si="43"/>
        <v>-5.5935161964368622E-3</v>
      </c>
      <c r="V75" s="123">
        <f t="shared" ca="1" si="43"/>
        <v>-1.5532049694050849E-2</v>
      </c>
      <c r="W75" s="123">
        <f t="shared" ca="1" si="43"/>
        <v>-1.7608376989073804E-2</v>
      </c>
      <c r="X75" s="123">
        <f t="shared" ca="1" si="43"/>
        <v>-7.6425646896885677E-3</v>
      </c>
      <c r="Y75" s="123">
        <f t="shared" ca="1" si="43"/>
        <v>-6.0274468514145549E-3</v>
      </c>
      <c r="Z75" s="123">
        <f t="shared" ca="1" si="43"/>
        <v>-4.838910545566932E-3</v>
      </c>
      <c r="AA75" s="123">
        <f t="shared" ca="1" si="43"/>
        <v>-1.8265802828888614E-3</v>
      </c>
      <c r="AB75" s="123">
        <f t="shared" ca="1" si="43"/>
        <v>-2.6858719862072381E-3</v>
      </c>
      <c r="AC75" s="123">
        <f t="shared" ca="1" si="43"/>
        <v>-4.4922930058070116E-3</v>
      </c>
      <c r="AD75" s="123">
        <f t="shared" ca="1" si="43"/>
        <v>-2.3785682534634947E-3</v>
      </c>
      <c r="AE75" s="123">
        <f t="shared" ca="1" si="43"/>
        <v>-6.2711787340853269E-3</v>
      </c>
      <c r="AF75" s="121">
        <f t="shared" ca="1" si="43"/>
        <v>-8.2216068858599559E-3</v>
      </c>
      <c r="AG75" s="98">
        <f t="shared" si="38"/>
        <v>630</v>
      </c>
    </row>
    <row r="76" spans="2:33">
      <c r="Q76" s="98">
        <f t="shared" si="36"/>
        <v>560</v>
      </c>
      <c r="R76" s="121">
        <f t="shared" ca="1" si="39"/>
        <v>-1.06919446418926E-2</v>
      </c>
      <c r="S76" s="123">
        <f t="shared" ref="S76:AF76" ca="1" si="44">(R21-S21)/$R$4</f>
        <v>-1.0691944968472658E-2</v>
      </c>
      <c r="T76" s="123">
        <f t="shared" ca="1" si="44"/>
        <v>-5.5401187250164897E-3</v>
      </c>
      <c r="U76" s="123">
        <f t="shared" ca="1" si="44"/>
        <v>-4.3963743449345269E-3</v>
      </c>
      <c r="V76" s="123">
        <f t="shared" ca="1" si="44"/>
        <v>-1.6174959456292624E-2</v>
      </c>
      <c r="W76" s="123">
        <f t="shared" ca="1" si="44"/>
        <v>-1.9528137766291462E-2</v>
      </c>
      <c r="X76" s="123">
        <f t="shared" ca="1" si="44"/>
        <v>-8.6709455497011086E-3</v>
      </c>
      <c r="Y76" s="123">
        <f t="shared" ca="1" si="44"/>
        <v>-4.2441219066745358E-3</v>
      </c>
      <c r="Z76" s="123">
        <f t="shared" ca="1" si="44"/>
        <v>-3.4896519430869179E-3</v>
      </c>
      <c r="AA76" s="123">
        <f t="shared" ca="1" si="44"/>
        <v>-2.3783050515110713E-3</v>
      </c>
      <c r="AB76" s="123">
        <f t="shared" ca="1" si="44"/>
        <v>-1.6697271493577709E-3</v>
      </c>
      <c r="AC76" s="123">
        <f t="shared" ca="1" si="44"/>
        <v>-3.6824464351679709E-3</v>
      </c>
      <c r="AD76" s="123">
        <f t="shared" ca="1" si="44"/>
        <v>-6.4613925376379808E-3</v>
      </c>
      <c r="AE76" s="123">
        <f t="shared" ca="1" si="44"/>
        <v>-7.750940179553416E-3</v>
      </c>
      <c r="AF76" s="121">
        <f t="shared" ca="1" si="44"/>
        <v>-5.3209339863014649E-3</v>
      </c>
      <c r="AG76" s="98">
        <f t="shared" si="38"/>
        <v>560</v>
      </c>
    </row>
    <row r="77" spans="2:33">
      <c r="Q77" s="98">
        <f t="shared" si="36"/>
        <v>490</v>
      </c>
      <c r="R77" s="121">
        <f t="shared" ca="1" si="39"/>
        <v>-1.0956167485923223E-2</v>
      </c>
      <c r="S77" s="123">
        <f t="shared" ref="S77:AF77" ca="1" si="45">(R22-S22)/$R$4</f>
        <v>-1.0956167822413525E-2</v>
      </c>
      <c r="T77" s="123">
        <f t="shared" ca="1" si="45"/>
        <v>-4.1885568947894365E-3</v>
      </c>
      <c r="U77" s="123">
        <f t="shared" ca="1" si="45"/>
        <v>-6.3044420328984482E-3</v>
      </c>
      <c r="V77" s="123">
        <f t="shared" ca="1" si="45"/>
        <v>-1.248282857807307E-2</v>
      </c>
      <c r="W77" s="123">
        <f t="shared" ca="1" si="45"/>
        <v>-1.6720227031104935E-2</v>
      </c>
      <c r="X77" s="123">
        <f t="shared" ca="1" si="45"/>
        <v>-1.2675412124555611E-2</v>
      </c>
      <c r="Y77" s="123">
        <f t="shared" ca="1" si="45"/>
        <v>-2.9839366105233823E-3</v>
      </c>
      <c r="Z77" s="123">
        <f t="shared" ca="1" si="45"/>
        <v>-3.6835357529176756E-3</v>
      </c>
      <c r="AA77" s="123">
        <f t="shared" ca="1" si="45"/>
        <v>-4.1495890442783028E-3</v>
      </c>
      <c r="AB77" s="123">
        <f t="shared" ca="1" si="45"/>
        <v>-2.3481845401672023E-3</v>
      </c>
      <c r="AC77" s="123">
        <f t="shared" ca="1" si="45"/>
        <v>-3.6357435285010197E-3</v>
      </c>
      <c r="AD77" s="123">
        <f t="shared" ca="1" si="45"/>
        <v>-7.2635933284321448E-3</v>
      </c>
      <c r="AE77" s="123">
        <f t="shared" ca="1" si="45"/>
        <v>-6.886633581106188E-3</v>
      </c>
      <c r="AF77" s="121">
        <f t="shared" ca="1" si="45"/>
        <v>-5.7211491302390574E-3</v>
      </c>
      <c r="AG77" s="98">
        <f t="shared" si="38"/>
        <v>490</v>
      </c>
    </row>
    <row r="78" spans="2:33">
      <c r="Q78" s="98">
        <f t="shared" si="36"/>
        <v>420</v>
      </c>
      <c r="R78" s="121">
        <f t="shared" ca="1" si="39"/>
        <v>-1.0211231416730016E-2</v>
      </c>
      <c r="S78" s="123">
        <f t="shared" ref="S78:AF78" ca="1" si="46">(R23-S23)/$R$4</f>
        <v>-1.0211231730354646E-2</v>
      </c>
      <c r="T78" s="123">
        <f t="shared" ca="1" si="46"/>
        <v>-4.9105005772868736E-3</v>
      </c>
      <c r="U78" s="123">
        <f t="shared" ca="1" si="46"/>
        <v>-6.0712792910188841E-3</v>
      </c>
      <c r="V78" s="123">
        <f t="shared" ca="1" si="46"/>
        <v>-7.8532633549782214E-3</v>
      </c>
      <c r="W78" s="123">
        <f t="shared" ca="1" si="46"/>
        <v>-1.1252471079210733E-2</v>
      </c>
      <c r="X78" s="123">
        <f t="shared" ca="1" si="46"/>
        <v>-2.0274074940310322E-2</v>
      </c>
      <c r="Y78" s="123">
        <f t="shared" ca="1" si="46"/>
        <v>-3.2834226239304241E-3</v>
      </c>
      <c r="Z78" s="123">
        <f t="shared" ca="1" si="46"/>
        <v>-4.2799632688326839E-3</v>
      </c>
      <c r="AA78" s="123">
        <f t="shared" ca="1" si="46"/>
        <v>-3.3793152498138366E-3</v>
      </c>
      <c r="AB78" s="123">
        <f t="shared" ca="1" si="46"/>
        <v>-4.1251943993220914E-3</v>
      </c>
      <c r="AC78" s="123">
        <f t="shared" ca="1" si="46"/>
        <v>-5.3201850660757697E-3</v>
      </c>
      <c r="AD78" s="123">
        <f t="shared" ca="1" si="46"/>
        <v>-6.8740494370396329E-3</v>
      </c>
      <c r="AE78" s="123">
        <f t="shared" ca="1" si="46"/>
        <v>-6.8468318736709726E-3</v>
      </c>
      <c r="AF78" s="121">
        <f t="shared" ca="1" si="46"/>
        <v>-5.3182171081549053E-3</v>
      </c>
      <c r="AG78" s="98">
        <f t="shared" si="38"/>
        <v>420</v>
      </c>
    </row>
    <row r="79" spans="2:33">
      <c r="Q79" s="98">
        <f t="shared" si="36"/>
        <v>350</v>
      </c>
      <c r="R79" s="121">
        <f t="shared" ca="1" si="39"/>
        <v>-8.6994132534739168E-3</v>
      </c>
      <c r="S79" s="123">
        <f t="shared" ref="S79:AF79" ca="1" si="47">(R24-S24)/$R$4</f>
        <v>-8.6994135236831693E-3</v>
      </c>
      <c r="T79" s="123">
        <f t="shared" ca="1" si="47"/>
        <v>-4.3216070029326861E-3</v>
      </c>
      <c r="U79" s="123">
        <f t="shared" ca="1" si="47"/>
        <v>-5.0621192597556531E-3</v>
      </c>
      <c r="V79" s="123">
        <f t="shared" ca="1" si="47"/>
        <v>-4.2260351818648751E-3</v>
      </c>
      <c r="W79" s="123">
        <f t="shared" ca="1" si="47"/>
        <v>-1.4740382009270953E-3</v>
      </c>
      <c r="X79" s="123">
        <f t="shared" ca="1" si="47"/>
        <v>-1.9916783509822674E-2</v>
      </c>
      <c r="Y79" s="123">
        <f t="shared" ca="1" si="47"/>
        <v>-1.2474501846012995E-2</v>
      </c>
      <c r="Z79" s="123">
        <f t="shared" ca="1" si="47"/>
        <v>-7.858044923412015E-3</v>
      </c>
      <c r="AA79" s="123">
        <f t="shared" ca="1" si="47"/>
        <v>-5.7301501890094642E-3</v>
      </c>
      <c r="AB79" s="123">
        <f t="shared" ca="1" si="47"/>
        <v>-5.6493439053302346E-3</v>
      </c>
      <c r="AC79" s="123">
        <f t="shared" ca="1" si="47"/>
        <v>-5.9436954257997901E-3</v>
      </c>
      <c r="AD79" s="123">
        <f t="shared" ca="1" si="47"/>
        <v>-6.8678535749914513E-3</v>
      </c>
      <c r="AE79" s="123">
        <f t="shared" ca="1" si="47"/>
        <v>-7.1203579361914697E-3</v>
      </c>
      <c r="AF79" s="121">
        <f t="shared" ca="1" si="47"/>
        <v>-4.656055520266429E-3</v>
      </c>
      <c r="AG79" s="98">
        <f t="shared" si="38"/>
        <v>350</v>
      </c>
    </row>
    <row r="80" spans="2:33">
      <c r="Q80" s="98">
        <f t="shared" si="36"/>
        <v>280</v>
      </c>
      <c r="R80" s="121">
        <f t="shared" ca="1" si="39"/>
        <v>-6.8612338543508553E-3</v>
      </c>
      <c r="S80" s="123">
        <f t="shared" ref="S80:AF80" ca="1" si="48">(R25-S25)/$R$4</f>
        <v>-6.8612340712101219E-3</v>
      </c>
      <c r="T80" s="123">
        <f t="shared" ca="1" si="48"/>
        <v>-3.8319287022237146E-3</v>
      </c>
      <c r="U80" s="123">
        <f t="shared" ca="1" si="48"/>
        <v>-3.8289587980329999E-3</v>
      </c>
      <c r="V80" s="123">
        <f t="shared" ca="1" si="48"/>
        <v>-3.8086283717851596E-3</v>
      </c>
      <c r="W80" s="123">
        <f t="shared" ca="1" si="48"/>
        <v>-2.8140855790175986E-3</v>
      </c>
      <c r="X80" s="123">
        <f t="shared" ca="1" si="48"/>
        <v>-1.1944002029040997E-2</v>
      </c>
      <c r="Y80" s="123">
        <f t="shared" ca="1" si="48"/>
        <v>-1.5527652550195269E-2</v>
      </c>
      <c r="Z80" s="123">
        <f t="shared" ca="1" si="48"/>
        <v>-1.1197898404943934E-2</v>
      </c>
      <c r="AA80" s="123">
        <f t="shared" ca="1" si="48"/>
        <v>-7.1629578704443834E-3</v>
      </c>
      <c r="AB80" s="123">
        <f t="shared" ca="1" si="48"/>
        <v>-7.0824589001728909E-3</v>
      </c>
      <c r="AC80" s="123">
        <f t="shared" ca="1" si="48"/>
        <v>-7.009072565396731E-3</v>
      </c>
      <c r="AD80" s="123">
        <f t="shared" ca="1" si="48"/>
        <v>-7.3856210360775422E-3</v>
      </c>
      <c r="AE80" s="123">
        <f t="shared" ca="1" si="48"/>
        <v>-7.6749791773011115E-3</v>
      </c>
      <c r="AF80" s="121">
        <f t="shared" ca="1" si="48"/>
        <v>-3.8705219441575473E-3</v>
      </c>
      <c r="AG80" s="98">
        <f t="shared" si="38"/>
        <v>280</v>
      </c>
    </row>
    <row r="81" spans="17:33">
      <c r="Q81" s="98">
        <f t="shared" si="36"/>
        <v>210</v>
      </c>
      <c r="R81" s="121">
        <f t="shared" ca="1" si="39"/>
        <v>-4.5430706616506151E-3</v>
      </c>
      <c r="S81" s="123">
        <f t="shared" ref="S81:AF81" ca="1" si="49">(R26-S26)/$R$4</f>
        <v>-4.5430708080427202E-3</v>
      </c>
      <c r="T81" s="123">
        <f t="shared" ca="1" si="49"/>
        <v>-3.9496149047035288E-3</v>
      </c>
      <c r="U81" s="123">
        <f t="shared" ca="1" si="49"/>
        <v>-3.1503585326195858E-3</v>
      </c>
      <c r="V81" s="123">
        <f t="shared" ca="1" si="49"/>
        <v>-3.6276356431471867E-3</v>
      </c>
      <c r="W81" s="123">
        <f t="shared" ca="1" si="49"/>
        <v>-4.3488178799082431E-3</v>
      </c>
      <c r="X81" s="123">
        <f t="shared" ca="1" si="49"/>
        <v>-9.9549773317367651E-3</v>
      </c>
      <c r="Y81" s="123">
        <f t="shared" ca="1" si="49"/>
        <v>-1.2643222316494626E-2</v>
      </c>
      <c r="Z81" s="123">
        <f t="shared" ca="1" si="49"/>
        <v>-1.3342746833498204E-2</v>
      </c>
      <c r="AA81" s="123">
        <f t="shared" ca="1" si="49"/>
        <v>-9.3839552558011158E-3</v>
      </c>
      <c r="AB81" s="123">
        <f t="shared" ca="1" si="49"/>
        <v>-8.2298510018769585E-3</v>
      </c>
      <c r="AC81" s="123">
        <f t="shared" ca="1" si="49"/>
        <v>-7.4595871102133057E-3</v>
      </c>
      <c r="AD81" s="123">
        <f t="shared" ca="1" si="49"/>
        <v>-7.6174504800219115E-3</v>
      </c>
      <c r="AE81" s="123">
        <f t="shared" ca="1" si="49"/>
        <v>-8.2060478834997796E-3</v>
      </c>
      <c r="AF81" s="121">
        <f t="shared" ca="1" si="49"/>
        <v>-3.5426640184360687E-3</v>
      </c>
      <c r="AG81" s="98">
        <f t="shared" si="38"/>
        <v>210</v>
      </c>
    </row>
    <row r="82" spans="17:33">
      <c r="Q82" s="98">
        <f t="shared" si="36"/>
        <v>140</v>
      </c>
      <c r="R82" s="121">
        <f t="shared" ca="1" si="39"/>
        <v>-2.2673727775465329E-3</v>
      </c>
      <c r="S82" s="123">
        <f t="shared" ref="S82:AF82" ca="1" si="50">(R27-S27)/$R$4</f>
        <v>-2.2673728520674428E-3</v>
      </c>
      <c r="T82" s="123">
        <f t="shared" ca="1" si="50"/>
        <v>-2.569187718250987E-3</v>
      </c>
      <c r="U82" s="123">
        <f t="shared" ca="1" si="50"/>
        <v>-3.4752982169615216E-3</v>
      </c>
      <c r="V82" s="123">
        <f t="shared" ca="1" si="50"/>
        <v>-6.7845206377293316E-3</v>
      </c>
      <c r="W82" s="123">
        <f t="shared" ca="1" si="50"/>
        <v>-6.6940241837804542E-3</v>
      </c>
      <c r="X82" s="123">
        <f t="shared" ca="1" si="50"/>
        <v>-8.6107620013146004E-3</v>
      </c>
      <c r="Y82" s="123">
        <f t="shared" ca="1" si="50"/>
        <v>-9.6805405699780887E-3</v>
      </c>
      <c r="Z82" s="123">
        <f t="shared" ca="1" si="50"/>
        <v>-1.1784225218084593E-2</v>
      </c>
      <c r="AA82" s="123">
        <f t="shared" ca="1" si="50"/>
        <v>-1.1842117269867457E-2</v>
      </c>
      <c r="AB82" s="123">
        <f t="shared" ca="1" si="50"/>
        <v>-9.4002368403534684E-3</v>
      </c>
      <c r="AC82" s="123">
        <f t="shared" ca="1" si="50"/>
        <v>-7.1815775219135954E-3</v>
      </c>
      <c r="AD82" s="123">
        <f t="shared" ca="1" si="50"/>
        <v>-7.0739419021785058E-3</v>
      </c>
      <c r="AE82" s="123">
        <f t="shared" ca="1" si="50"/>
        <v>-7.5302197143555204E-3</v>
      </c>
      <c r="AF82" s="121">
        <f t="shared" ca="1" si="50"/>
        <v>-5.1059753531644348E-3</v>
      </c>
      <c r="AG82" s="98">
        <f t="shared" si="38"/>
        <v>140</v>
      </c>
    </row>
    <row r="83" spans="17:33">
      <c r="Q83" s="98">
        <f t="shared" si="36"/>
        <v>70</v>
      </c>
      <c r="R83" s="121">
        <f t="shared" ca="1" si="39"/>
        <v>-1.9059259133679721E-3</v>
      </c>
      <c r="S83" s="123">
        <f t="shared" ref="S83:AF83" ca="1" si="51">(R28-S28)/$R$4</f>
        <v>-1.905925975949328E-3</v>
      </c>
      <c r="T83" s="123">
        <f t="shared" ca="1" si="51"/>
        <v>-1.544479212818877E-3</v>
      </c>
      <c r="U83" s="123">
        <f t="shared" ca="1" si="51"/>
        <v>-5.2112185113181953E-3</v>
      </c>
      <c r="V83" s="123">
        <f t="shared" ca="1" si="51"/>
        <v>-7.6620738628451236E-3</v>
      </c>
      <c r="W83" s="123">
        <f t="shared" ca="1" si="51"/>
        <v>-5.9792229663230504E-3</v>
      </c>
      <c r="X83" s="123">
        <f t="shared" ca="1" si="51"/>
        <v>-8.5054058476170466E-3</v>
      </c>
      <c r="Y83" s="123">
        <f t="shared" ca="1" si="51"/>
        <v>-1.1244542993149967E-2</v>
      </c>
      <c r="Z83" s="123">
        <f t="shared" ca="1" si="51"/>
        <v>-9.7434577672808175E-3</v>
      </c>
      <c r="AA83" s="123">
        <f t="shared" ca="1" si="51"/>
        <v>-1.0308428631460791E-2</v>
      </c>
      <c r="AB83" s="123">
        <f t="shared" ca="1" si="51"/>
        <v>-1.0582242456601014E-2</v>
      </c>
      <c r="AC83" s="123">
        <f t="shared" ca="1" si="51"/>
        <v>-7.1960198225212938E-3</v>
      </c>
      <c r="AD83" s="123">
        <f t="shared" ca="1" si="51"/>
        <v>-6.7503137360688473E-3</v>
      </c>
      <c r="AE83" s="123">
        <f t="shared" ca="1" si="51"/>
        <v>-6.3837579746754206E-3</v>
      </c>
      <c r="AF83" s="121">
        <f t="shared" ca="1" si="51"/>
        <v>-6.982910241370226E-3</v>
      </c>
      <c r="AG83" s="98">
        <f t="shared" si="38"/>
        <v>70</v>
      </c>
    </row>
    <row r="84" spans="17:33">
      <c r="Q84" s="98">
        <f t="shared" si="36"/>
        <v>0</v>
      </c>
      <c r="R84" s="121">
        <f t="shared" ca="1" si="39"/>
        <v>-1.9059259133679721E-3</v>
      </c>
      <c r="S84" s="121">
        <f t="shared" ref="S84:AF84" ca="1" si="52">(R29-S29)/$R$4</f>
        <v>-1.905925975949328E-3</v>
      </c>
      <c r="T84" s="121">
        <f t="shared" ca="1" si="52"/>
        <v>-1.544479212818877E-3</v>
      </c>
      <c r="U84" s="121">
        <f t="shared" ca="1" si="52"/>
        <v>-5.2112185113181953E-3</v>
      </c>
      <c r="V84" s="121">
        <f t="shared" ca="1" si="52"/>
        <v>-7.6620738628451236E-3</v>
      </c>
      <c r="W84" s="121">
        <f t="shared" ca="1" si="52"/>
        <v>-5.9792229663230504E-3</v>
      </c>
      <c r="X84" s="121">
        <f t="shared" ca="1" si="52"/>
        <v>-8.5054058476170466E-3</v>
      </c>
      <c r="Y84" s="121">
        <f t="shared" ca="1" si="52"/>
        <v>-1.1244542993149967E-2</v>
      </c>
      <c r="Z84" s="121">
        <f t="shared" ca="1" si="52"/>
        <v>-9.7434577672808175E-3</v>
      </c>
      <c r="AA84" s="121">
        <f t="shared" ca="1" si="52"/>
        <v>-1.0308428631460791E-2</v>
      </c>
      <c r="AB84" s="121">
        <f t="shared" ca="1" si="52"/>
        <v>-1.0582242456601014E-2</v>
      </c>
      <c r="AC84" s="121">
        <f t="shared" ca="1" si="52"/>
        <v>-7.1960198225212938E-3</v>
      </c>
      <c r="AD84" s="121">
        <f t="shared" ca="1" si="52"/>
        <v>-6.7503137360688473E-3</v>
      </c>
      <c r="AE84" s="121">
        <f t="shared" ca="1" si="52"/>
        <v>-6.3837579746754206E-3</v>
      </c>
      <c r="AF84" s="121">
        <f t="shared" ca="1" si="52"/>
        <v>-6.982910241370226E-3</v>
      </c>
      <c r="AG84" s="98">
        <f t="shared" si="38"/>
        <v>0</v>
      </c>
    </row>
    <row r="86" spans="17:33">
      <c r="Q86" s="87" t="s">
        <v>120</v>
      </c>
      <c r="R86" s="87"/>
    </row>
    <row r="87" spans="17:33">
      <c r="Q87" s="96"/>
      <c r="R87" s="96">
        <f>R14</f>
        <v>0</v>
      </c>
      <c r="S87" s="96">
        <f t="shared" ref="S87:AF87" si="53">S14</f>
        <v>70</v>
      </c>
      <c r="T87" s="96">
        <f t="shared" si="53"/>
        <v>140</v>
      </c>
      <c r="U87" s="96">
        <f t="shared" si="53"/>
        <v>210</v>
      </c>
      <c r="V87" s="96">
        <f t="shared" si="53"/>
        <v>280</v>
      </c>
      <c r="W87" s="96">
        <f t="shared" si="53"/>
        <v>350</v>
      </c>
      <c r="X87" s="96">
        <f t="shared" si="53"/>
        <v>420</v>
      </c>
      <c r="Y87" s="96">
        <f t="shared" si="53"/>
        <v>490</v>
      </c>
      <c r="Z87" s="96">
        <f t="shared" si="53"/>
        <v>560</v>
      </c>
      <c r="AA87" s="96">
        <f t="shared" si="53"/>
        <v>630</v>
      </c>
      <c r="AB87" s="96">
        <f t="shared" si="53"/>
        <v>700</v>
      </c>
      <c r="AC87" s="96">
        <f t="shared" si="53"/>
        <v>770</v>
      </c>
      <c r="AD87" s="96">
        <f t="shared" si="53"/>
        <v>840</v>
      </c>
      <c r="AE87" s="96">
        <f t="shared" si="53"/>
        <v>910</v>
      </c>
      <c r="AF87" s="96">
        <f t="shared" si="53"/>
        <v>980</v>
      </c>
      <c r="AG87" s="96">
        <f t="shared" ref="AG87" si="54">AF87+$C$3</f>
        <v>980</v>
      </c>
    </row>
    <row r="88" spans="17:33">
      <c r="Q88" s="98">
        <f t="shared" ref="Q88:Q102" si="55">Q15</f>
        <v>980</v>
      </c>
      <c r="R88" s="100">
        <f t="shared" ref="R88:AF88" ca="1" si="56">SQRT(R51^2+R70^2)</f>
        <v>1.0194512178203954E-2</v>
      </c>
      <c r="S88" s="100">
        <f t="shared" ca="1" si="56"/>
        <v>1.0194512498644928E-2</v>
      </c>
      <c r="T88" s="100">
        <f t="shared" ca="1" si="56"/>
        <v>6.4715525825160504E-3</v>
      </c>
      <c r="U88" s="100">
        <f t="shared" ca="1" si="56"/>
        <v>8.4649166321201577E-3</v>
      </c>
      <c r="V88" s="100">
        <f t="shared" ca="1" si="56"/>
        <v>1.2380537813665413E-2</v>
      </c>
      <c r="W88" s="100">
        <f t="shared" ca="1" si="56"/>
        <v>9.4949909086292431E-3</v>
      </c>
      <c r="X88" s="100">
        <f t="shared" ca="1" si="56"/>
        <v>8.4378035406977806E-3</v>
      </c>
      <c r="Y88" s="100">
        <f t="shared" ca="1" si="56"/>
        <v>8.1981788962749158E-3</v>
      </c>
      <c r="Z88" s="100">
        <f t="shared" ca="1" si="56"/>
        <v>4.7780864906471036E-3</v>
      </c>
      <c r="AA88" s="100">
        <f t="shared" ca="1" si="56"/>
        <v>5.5166517528335967E-3</v>
      </c>
      <c r="AB88" s="100">
        <f t="shared" ca="1" si="56"/>
        <v>7.7569546855183876E-3</v>
      </c>
      <c r="AC88" s="100">
        <f t="shared" ca="1" si="56"/>
        <v>5.9296062216309276E-3</v>
      </c>
      <c r="AD88" s="100">
        <f t="shared" ca="1" si="56"/>
        <v>5.3550296520865981E-3</v>
      </c>
      <c r="AE88" s="100">
        <f t="shared" ca="1" si="56"/>
        <v>4.9687976240924024E-3</v>
      </c>
      <c r="AF88" s="100">
        <f t="shared" ca="1" si="56"/>
        <v>2.0523807006432955E-3</v>
      </c>
      <c r="AG88" s="98">
        <f>Q88</f>
        <v>980</v>
      </c>
    </row>
    <row r="89" spans="17:33">
      <c r="Q89" s="98">
        <f t="shared" si="55"/>
        <v>910</v>
      </c>
      <c r="R89" s="100">
        <f t="shared" ref="R89:AF89" ca="1" si="57">SQRT(R52^2+R71^2)</f>
        <v>1.0194512498644923E-2</v>
      </c>
      <c r="S89" s="101">
        <f t="shared" ca="1" si="57"/>
        <v>1.0195606529917226E-2</v>
      </c>
      <c r="T89" s="101">
        <f t="shared" ca="1" si="57"/>
        <v>6.4766257228513245E-3</v>
      </c>
      <c r="U89" s="101">
        <f t="shared" ca="1" si="57"/>
        <v>8.5682882713358638E-3</v>
      </c>
      <c r="V89" s="101">
        <f t="shared" ca="1" si="57"/>
        <v>1.2448982461439084E-2</v>
      </c>
      <c r="W89" s="101">
        <f t="shared" ca="1" si="57"/>
        <v>9.5006862539582584E-3</v>
      </c>
      <c r="X89" s="101">
        <f t="shared" ca="1" si="57"/>
        <v>8.4449378796327603E-3</v>
      </c>
      <c r="Y89" s="101">
        <f t="shared" ca="1" si="57"/>
        <v>8.2081288724515193E-3</v>
      </c>
      <c r="Z89" s="101">
        <f t="shared" ca="1" si="57"/>
        <v>4.7859643484165059E-3</v>
      </c>
      <c r="AA89" s="101">
        <f t="shared" ca="1" si="57"/>
        <v>5.6208434172487238E-3</v>
      </c>
      <c r="AB89" s="101">
        <f t="shared" ca="1" si="57"/>
        <v>7.8018104110957531E-3</v>
      </c>
      <c r="AC89" s="101">
        <f t="shared" ca="1" si="57"/>
        <v>5.9338331053175614E-3</v>
      </c>
      <c r="AD89" s="101">
        <f t="shared" ca="1" si="57"/>
        <v>5.3661225407562567E-3</v>
      </c>
      <c r="AE89" s="101">
        <f t="shared" ca="1" si="57"/>
        <v>5.0522642651939067E-3</v>
      </c>
      <c r="AF89" s="100">
        <f t="shared" ca="1" si="57"/>
        <v>2.052380569653321E-3</v>
      </c>
      <c r="AG89" s="98">
        <f t="shared" ref="AG89:AG102" si="58">Q89</f>
        <v>910</v>
      </c>
    </row>
    <row r="90" spans="17:33">
      <c r="Q90" s="98">
        <f t="shared" si="55"/>
        <v>840</v>
      </c>
      <c r="R90" s="100">
        <f t="shared" ref="R90:AF90" ca="1" si="59">SQRT(R53^2+R72^2)</f>
        <v>1.034384769646733E-2</v>
      </c>
      <c r="S90" s="101">
        <f t="shared" ca="1" si="59"/>
        <v>1.0344394224708876E-2</v>
      </c>
      <c r="T90" s="101">
        <f t="shared" ca="1" si="59"/>
        <v>6.1602628243425479E-3</v>
      </c>
      <c r="U90" s="101">
        <f t="shared" ca="1" si="59"/>
        <v>1.0048303277744409E-2</v>
      </c>
      <c r="V90" s="101">
        <f t="shared" ca="1" si="59"/>
        <v>1.2358251323843066E-2</v>
      </c>
      <c r="W90" s="101">
        <f t="shared" ca="1" si="59"/>
        <v>7.9104278458014769E-3</v>
      </c>
      <c r="X90" s="101">
        <f t="shared" ca="1" si="59"/>
        <v>9.1228199525161674E-3</v>
      </c>
      <c r="Y90" s="101">
        <f t="shared" ca="1" si="59"/>
        <v>8.2849082902355948E-3</v>
      </c>
      <c r="Z90" s="101">
        <f t="shared" ca="1" si="59"/>
        <v>4.9155185420822999E-3</v>
      </c>
      <c r="AA90" s="101">
        <f t="shared" ca="1" si="59"/>
        <v>6.3448009415252183E-3</v>
      </c>
      <c r="AB90" s="101">
        <f t="shared" ca="1" si="59"/>
        <v>7.5394900831679225E-3</v>
      </c>
      <c r="AC90" s="101">
        <f t="shared" ca="1" si="59"/>
        <v>5.502006836645805E-3</v>
      </c>
      <c r="AD90" s="101">
        <f t="shared" ca="1" si="59"/>
        <v>6.0074462832075716E-3</v>
      </c>
      <c r="AE90" s="101">
        <f t="shared" ca="1" si="59"/>
        <v>4.5541426519929897E-3</v>
      </c>
      <c r="AF90" s="100">
        <f t="shared" ca="1" si="59"/>
        <v>2.9669445394314869E-3</v>
      </c>
      <c r="AG90" s="98">
        <f t="shared" si="58"/>
        <v>840</v>
      </c>
    </row>
    <row r="91" spans="17:33">
      <c r="Q91" s="98">
        <f t="shared" si="55"/>
        <v>770</v>
      </c>
      <c r="R91" s="100">
        <f t="shared" ref="R91:AF91" ca="1" si="60">SQRT(R54^2+R73^2)</f>
        <v>1.0237545292148655E-2</v>
      </c>
      <c r="S91" s="101">
        <f t="shared" ca="1" si="60"/>
        <v>1.0237552887171679E-2</v>
      </c>
      <c r="T91" s="101">
        <f t="shared" ca="1" si="60"/>
        <v>7.2790700593774425E-3</v>
      </c>
      <c r="U91" s="101">
        <f t="shared" ca="1" si="60"/>
        <v>9.1862540602297548E-3</v>
      </c>
      <c r="V91" s="101">
        <f t="shared" ca="1" si="60"/>
        <v>1.2285910191184839E-2</v>
      </c>
      <c r="W91" s="101">
        <f t="shared" ca="1" si="60"/>
        <v>9.489851490712518E-3</v>
      </c>
      <c r="X91" s="101">
        <f t="shared" ca="1" si="60"/>
        <v>9.0890639517085866E-3</v>
      </c>
      <c r="Y91" s="101">
        <f t="shared" ca="1" si="60"/>
        <v>8.8334603091241651E-3</v>
      </c>
      <c r="Z91" s="101">
        <f t="shared" ca="1" si="60"/>
        <v>6.0080023657606563E-3</v>
      </c>
      <c r="AA91" s="101">
        <f t="shared" ca="1" si="60"/>
        <v>5.288854756580013E-3</v>
      </c>
      <c r="AB91" s="101">
        <f t="shared" ca="1" si="60"/>
        <v>6.4811752489650756E-3</v>
      </c>
      <c r="AC91" s="101">
        <f t="shared" ca="1" si="60"/>
        <v>4.6492198274122242E-3</v>
      </c>
      <c r="AD91" s="101">
        <f t="shared" ca="1" si="60"/>
        <v>5.5047759569807246E-3</v>
      </c>
      <c r="AE91" s="101">
        <f t="shared" ca="1" si="60"/>
        <v>4.5434820904404049E-3</v>
      </c>
      <c r="AF91" s="100">
        <f t="shared" ca="1" si="60"/>
        <v>5.6090646968365429E-3</v>
      </c>
      <c r="AG91" s="98">
        <f t="shared" si="58"/>
        <v>770</v>
      </c>
    </row>
    <row r="92" spans="17:33">
      <c r="Q92" s="98">
        <f t="shared" si="55"/>
        <v>700</v>
      </c>
      <c r="R92" s="100">
        <f t="shared" ref="R92:AF92" ca="1" si="61">SQRT(R55^2+R74^2)</f>
        <v>1.0225330682219789E-2</v>
      </c>
      <c r="S92" s="101">
        <f t="shared" ca="1" si="61"/>
        <v>1.0225520843430772E-2</v>
      </c>
      <c r="T92" s="101">
        <f t="shared" ca="1" si="61"/>
        <v>8.0541321417724101E-3</v>
      </c>
      <c r="U92" s="101">
        <f t="shared" ca="1" si="61"/>
        <v>6.2579807718700182E-3</v>
      </c>
      <c r="V92" s="101">
        <f t="shared" ca="1" si="61"/>
        <v>1.3606798509131584E-2</v>
      </c>
      <c r="W92" s="101">
        <f t="shared" ca="1" si="61"/>
        <v>1.3904033400927522E-2</v>
      </c>
      <c r="X92" s="101">
        <f t="shared" ca="1" si="61"/>
        <v>9.1765020066426409E-3</v>
      </c>
      <c r="Y92" s="101">
        <f t="shared" ca="1" si="61"/>
        <v>8.3085358021962666E-3</v>
      </c>
      <c r="Z92" s="101">
        <f t="shared" ca="1" si="61"/>
        <v>5.8401474528985593E-3</v>
      </c>
      <c r="AA92" s="101">
        <f t="shared" ca="1" si="61"/>
        <v>3.0368363567260105E-3</v>
      </c>
      <c r="AB92" s="101">
        <f t="shared" ca="1" si="61"/>
        <v>5.3345704713650228E-3</v>
      </c>
      <c r="AC92" s="101">
        <f t="shared" ca="1" si="61"/>
        <v>5.2151219083605913E-3</v>
      </c>
      <c r="AD92" s="101">
        <f t="shared" ca="1" si="61"/>
        <v>3.0467449012056306E-3</v>
      </c>
      <c r="AE92" s="101">
        <f t="shared" ca="1" si="61"/>
        <v>3.9805965509284065E-3</v>
      </c>
      <c r="AF92" s="100">
        <f t="shared" ca="1" si="61"/>
        <v>8.4599666286854763E-3</v>
      </c>
      <c r="AG92" s="98">
        <f t="shared" si="58"/>
        <v>700</v>
      </c>
    </row>
    <row r="93" spans="17:33">
      <c r="Q93" s="98">
        <f t="shared" si="55"/>
        <v>630</v>
      </c>
      <c r="R93" s="100">
        <f t="shared" ref="R93:AF93" ca="1" si="62">SQRT(R56^2+R75^2)</f>
        <v>1.0287641789825231E-2</v>
      </c>
      <c r="S93" s="101">
        <f t="shared" ca="1" si="62"/>
        <v>1.0295583558175087E-2</v>
      </c>
      <c r="T93" s="101">
        <f t="shared" ca="1" si="62"/>
        <v>6.6252552030261324E-3</v>
      </c>
      <c r="U93" s="101">
        <f t="shared" ca="1" si="62"/>
        <v>5.8902937533961463E-3</v>
      </c>
      <c r="V93" s="101">
        <f t="shared" ca="1" si="62"/>
        <v>1.5578583640396529E-2</v>
      </c>
      <c r="W93" s="101">
        <f t="shared" ca="1" si="62"/>
        <v>1.762295075750054E-2</v>
      </c>
      <c r="X93" s="101">
        <f t="shared" ca="1" si="62"/>
        <v>7.8392347466093026E-3</v>
      </c>
      <c r="Y93" s="101">
        <f t="shared" ca="1" si="62"/>
        <v>6.0275690915655485E-3</v>
      </c>
      <c r="Z93" s="101">
        <f t="shared" ca="1" si="62"/>
        <v>5.0339464856114721E-3</v>
      </c>
      <c r="AA93" s="101">
        <f t="shared" ca="1" si="62"/>
        <v>2.008770806884789E-3</v>
      </c>
      <c r="AB93" s="101">
        <f t="shared" ca="1" si="62"/>
        <v>3.2625232191767729E-3</v>
      </c>
      <c r="AC93" s="101">
        <f t="shared" ca="1" si="62"/>
        <v>5.2217311655224892E-3</v>
      </c>
      <c r="AD93" s="101">
        <f t="shared" ca="1" si="62"/>
        <v>2.7706635120038807E-3</v>
      </c>
      <c r="AE93" s="101">
        <f t="shared" ca="1" si="62"/>
        <v>6.9095286369677275E-3</v>
      </c>
      <c r="AF93" s="100">
        <f t="shared" ca="1" si="62"/>
        <v>8.2216068858599559E-3</v>
      </c>
      <c r="AG93" s="98">
        <f t="shared" si="58"/>
        <v>630</v>
      </c>
    </row>
    <row r="94" spans="17:33">
      <c r="Q94" s="98">
        <f t="shared" si="55"/>
        <v>560</v>
      </c>
      <c r="R94" s="100">
        <f t="shared" ref="R94:AF94" ca="1" si="63">SQRT(R57^2+R76^2)</f>
        <v>1.06919446418926E-2</v>
      </c>
      <c r="S94" s="101">
        <f t="shared" ca="1" si="63"/>
        <v>1.0695209251126995E-2</v>
      </c>
      <c r="T94" s="101">
        <f t="shared" ca="1" si="63"/>
        <v>5.6458145148976895E-3</v>
      </c>
      <c r="U94" s="101">
        <f t="shared" ca="1" si="63"/>
        <v>4.4723263520197948E-3</v>
      </c>
      <c r="V94" s="101">
        <f t="shared" ca="1" si="63"/>
        <v>1.6427850249339723E-2</v>
      </c>
      <c r="W94" s="101">
        <f t="shared" ca="1" si="63"/>
        <v>2.0337225957711067E-2</v>
      </c>
      <c r="X94" s="101">
        <f t="shared" ca="1" si="63"/>
        <v>8.8312177498080218E-3</v>
      </c>
      <c r="Y94" s="101">
        <f t="shared" ca="1" si="63"/>
        <v>5.1601338535808786E-3</v>
      </c>
      <c r="Z94" s="101">
        <f t="shared" ca="1" si="63"/>
        <v>4.4375175512520355E-3</v>
      </c>
      <c r="AA94" s="101">
        <f t="shared" ca="1" si="63"/>
        <v>2.5684568807391632E-3</v>
      </c>
      <c r="AB94" s="101">
        <f t="shared" ca="1" si="63"/>
        <v>1.6949650322425215E-3</v>
      </c>
      <c r="AC94" s="101">
        <f t="shared" ca="1" si="63"/>
        <v>3.6979358662859556E-3</v>
      </c>
      <c r="AD94" s="101">
        <f t="shared" ca="1" si="63"/>
        <v>6.4780378513553515E-3</v>
      </c>
      <c r="AE94" s="101">
        <f t="shared" ca="1" si="63"/>
        <v>7.7612657362348143E-3</v>
      </c>
      <c r="AF94" s="100">
        <f t="shared" ca="1" si="63"/>
        <v>5.3209339863014649E-3</v>
      </c>
      <c r="AG94" s="98">
        <f t="shared" si="58"/>
        <v>560</v>
      </c>
    </row>
    <row r="95" spans="17:33">
      <c r="Q95" s="98">
        <f t="shared" si="55"/>
        <v>490</v>
      </c>
      <c r="R95" s="100">
        <f t="shared" ref="R95:AF95" ca="1" si="64">SQRT(R58^2+R77^2)</f>
        <v>1.0956167485923223E-2</v>
      </c>
      <c r="S95" s="101">
        <f t="shared" ca="1" si="64"/>
        <v>1.098146361529926E-2</v>
      </c>
      <c r="T95" s="101">
        <f t="shared" ca="1" si="64"/>
        <v>4.1886200008816234E-3</v>
      </c>
      <c r="U95" s="101">
        <f t="shared" ca="1" si="64"/>
        <v>6.3096437940494297E-3</v>
      </c>
      <c r="V95" s="101">
        <f t="shared" ca="1" si="64"/>
        <v>1.3404897347153111E-2</v>
      </c>
      <c r="W95" s="101">
        <f t="shared" ca="1" si="64"/>
        <v>1.96662264812963E-2</v>
      </c>
      <c r="X95" s="101">
        <f t="shared" ca="1" si="64"/>
        <v>1.2971317203967022E-2</v>
      </c>
      <c r="Y95" s="101">
        <f t="shared" ca="1" si="64"/>
        <v>3.8642607073622239E-3</v>
      </c>
      <c r="Z95" s="101">
        <f t="shared" ca="1" si="64"/>
        <v>4.1260083353888248E-3</v>
      </c>
      <c r="AA95" s="101">
        <f t="shared" ca="1" si="64"/>
        <v>4.9123969688780579E-3</v>
      </c>
      <c r="AB95" s="101">
        <f t="shared" ca="1" si="64"/>
        <v>2.4980300189434189E-3</v>
      </c>
      <c r="AC95" s="101">
        <f t="shared" ca="1" si="64"/>
        <v>3.7297878013779527E-3</v>
      </c>
      <c r="AD95" s="101">
        <f t="shared" ca="1" si="64"/>
        <v>7.2770736698275973E-3</v>
      </c>
      <c r="AE95" s="101">
        <f t="shared" ca="1" si="64"/>
        <v>6.898411142780652E-3</v>
      </c>
      <c r="AF95" s="100">
        <f t="shared" ca="1" si="64"/>
        <v>5.7211491302390574E-3</v>
      </c>
      <c r="AG95" s="98">
        <f t="shared" si="58"/>
        <v>490</v>
      </c>
    </row>
    <row r="96" spans="17:33">
      <c r="Q96" s="98">
        <f t="shared" si="55"/>
        <v>420</v>
      </c>
      <c r="R96" s="100">
        <f t="shared" ref="R96:AF96" ca="1" si="65">SQRT(R59^2+R78^2)</f>
        <v>1.0211231416730016E-2</v>
      </c>
      <c r="S96" s="101">
        <f t="shared" ca="1" si="65"/>
        <v>1.0322540759959482E-2</v>
      </c>
      <c r="T96" s="101">
        <f t="shared" ca="1" si="65"/>
        <v>5.3409742469398541E-3</v>
      </c>
      <c r="U96" s="101">
        <f t="shared" ca="1" si="65"/>
        <v>6.8214173687309145E-3</v>
      </c>
      <c r="V96" s="101">
        <f t="shared" ca="1" si="65"/>
        <v>1.034708952005107E-2</v>
      </c>
      <c r="W96" s="101">
        <f t="shared" ca="1" si="65"/>
        <v>1.9984517286138346E-2</v>
      </c>
      <c r="X96" s="101">
        <f t="shared" ca="1" si="65"/>
        <v>2.6376700217187358E-2</v>
      </c>
      <c r="Y96" s="101">
        <f t="shared" ca="1" si="65"/>
        <v>8.3540452165362343E-3</v>
      </c>
      <c r="Z96" s="101">
        <f t="shared" ca="1" si="65"/>
        <v>5.9294299074008948E-3</v>
      </c>
      <c r="AA96" s="101">
        <f t="shared" ca="1" si="65"/>
        <v>3.806859497278557E-3</v>
      </c>
      <c r="AB96" s="101">
        <f t="shared" ca="1" si="65"/>
        <v>4.131527914049974E-3</v>
      </c>
      <c r="AC96" s="101">
        <f t="shared" ca="1" si="65"/>
        <v>5.3348159257639444E-3</v>
      </c>
      <c r="AD96" s="101">
        <f t="shared" ca="1" si="65"/>
        <v>6.8850267417376772E-3</v>
      </c>
      <c r="AE96" s="101">
        <f t="shared" ca="1" si="65"/>
        <v>6.8787763937194343E-3</v>
      </c>
      <c r="AF96" s="100">
        <f t="shared" ca="1" si="65"/>
        <v>5.3182171081549053E-3</v>
      </c>
      <c r="AG96" s="98">
        <f t="shared" si="58"/>
        <v>420</v>
      </c>
    </row>
    <row r="97" spans="17:33">
      <c r="Q97" s="98">
        <f t="shared" si="55"/>
        <v>350</v>
      </c>
      <c r="R97" s="100">
        <f t="shared" ref="R97:AF97" ca="1" si="66">SQRT(R60^2+R79^2)</f>
        <v>8.6994132534739168E-3</v>
      </c>
      <c r="S97" s="101">
        <f t="shared" ca="1" si="66"/>
        <v>8.8914959008895532E-3</v>
      </c>
      <c r="T97" s="101">
        <f t="shared" ca="1" si="66"/>
        <v>4.9086870756696712E-3</v>
      </c>
      <c r="U97" s="101">
        <f t="shared" ca="1" si="66"/>
        <v>6.18917620745055E-3</v>
      </c>
      <c r="V97" s="101">
        <f t="shared" ca="1" si="66"/>
        <v>5.8040709022014634E-3</v>
      </c>
      <c r="W97" s="101">
        <f t="shared" ca="1" si="66"/>
        <v>3.0222219020815955E-3</v>
      </c>
      <c r="X97" s="101">
        <f t="shared" ca="1" si="66"/>
        <v>2.2567121292047791E-2</v>
      </c>
      <c r="Y97" s="101">
        <f t="shared" ca="1" si="66"/>
        <v>1.4585495796707669E-2</v>
      </c>
      <c r="Z97" s="101">
        <f t="shared" ca="1" si="66"/>
        <v>8.9186154268896724E-3</v>
      </c>
      <c r="AA97" s="101">
        <f t="shared" ca="1" si="66"/>
        <v>6.3712463890770524E-3</v>
      </c>
      <c r="AB97" s="101">
        <f t="shared" ca="1" si="66"/>
        <v>5.8089257751367581E-3</v>
      </c>
      <c r="AC97" s="101">
        <f t="shared" ca="1" si="66"/>
        <v>5.9506135127426691E-3</v>
      </c>
      <c r="AD97" s="101">
        <f t="shared" ca="1" si="66"/>
        <v>6.8717343687003541E-3</v>
      </c>
      <c r="AE97" s="101">
        <f t="shared" ca="1" si="66"/>
        <v>7.1635577849752325E-3</v>
      </c>
      <c r="AF97" s="100">
        <f t="shared" ca="1" si="66"/>
        <v>4.656055520266429E-3</v>
      </c>
      <c r="AG97" s="98">
        <f t="shared" si="58"/>
        <v>350</v>
      </c>
    </row>
    <row r="98" spans="17:33">
      <c r="Q98" s="98">
        <f t="shared" si="55"/>
        <v>280</v>
      </c>
      <c r="R98" s="100">
        <f t="shared" ref="R98:AF98" ca="1" si="67">SQRT(R61^2+R80^2)</f>
        <v>6.8612338543508553E-3</v>
      </c>
      <c r="S98" s="101">
        <f t="shared" ca="1" si="67"/>
        <v>7.2422657983971812E-3</v>
      </c>
      <c r="T98" s="101">
        <f t="shared" ca="1" si="67"/>
        <v>4.4187981254565373E-3</v>
      </c>
      <c r="U98" s="101">
        <f t="shared" ca="1" si="67"/>
        <v>4.7906170507256377E-3</v>
      </c>
      <c r="V98" s="101">
        <f t="shared" ca="1" si="67"/>
        <v>4.8856605299874307E-3</v>
      </c>
      <c r="W98" s="101">
        <f t="shared" ca="1" si="67"/>
        <v>3.2008956417462096E-3</v>
      </c>
      <c r="X98" s="101">
        <f t="shared" ca="1" si="67"/>
        <v>1.245029830597671E-2</v>
      </c>
      <c r="Y98" s="101">
        <f t="shared" ca="1" si="67"/>
        <v>1.6794419952571048E-2</v>
      </c>
      <c r="Z98" s="101">
        <f t="shared" ca="1" si="67"/>
        <v>1.1978688176221325E-2</v>
      </c>
      <c r="AA98" s="101">
        <f t="shared" ca="1" si="67"/>
        <v>7.4458604898181395E-3</v>
      </c>
      <c r="AB98" s="101">
        <f t="shared" ca="1" si="67"/>
        <v>7.1376068343639238E-3</v>
      </c>
      <c r="AC98" s="101">
        <f t="shared" ca="1" si="67"/>
        <v>7.0225606600343351E-3</v>
      </c>
      <c r="AD98" s="101">
        <f t="shared" ca="1" si="67"/>
        <v>7.3884161164523791E-3</v>
      </c>
      <c r="AE98" s="101">
        <f t="shared" ca="1" si="67"/>
        <v>7.6819786638250981E-3</v>
      </c>
      <c r="AF98" s="100">
        <f t="shared" ca="1" si="67"/>
        <v>3.8705219441575473E-3</v>
      </c>
      <c r="AG98" s="98">
        <f t="shared" si="58"/>
        <v>280</v>
      </c>
    </row>
    <row r="99" spans="17:33">
      <c r="Q99" s="98">
        <f t="shared" si="55"/>
        <v>210</v>
      </c>
      <c r="R99" s="100">
        <f t="shared" ref="R99:AF99" ca="1" si="68">SQRT(R62^2+R81^2)</f>
        <v>4.5430706616506151E-3</v>
      </c>
      <c r="S99" s="101">
        <f t="shared" ca="1" si="68"/>
        <v>5.0811704905188914E-3</v>
      </c>
      <c r="T99" s="101">
        <f t="shared" ca="1" si="68"/>
        <v>5.3820729233771169E-3</v>
      </c>
      <c r="U99" s="101">
        <f t="shared" ca="1" si="68"/>
        <v>4.5849269830840148E-3</v>
      </c>
      <c r="V99" s="101">
        <f t="shared" ca="1" si="68"/>
        <v>3.6318206193326126E-3</v>
      </c>
      <c r="W99" s="101">
        <f t="shared" ca="1" si="68"/>
        <v>4.8605605767602124E-3</v>
      </c>
      <c r="X99" s="101">
        <f t="shared" ca="1" si="68"/>
        <v>9.9892437588952714E-3</v>
      </c>
      <c r="Y99" s="101">
        <f t="shared" ca="1" si="68"/>
        <v>1.2822383908892003E-2</v>
      </c>
      <c r="Z99" s="101">
        <f t="shared" ca="1" si="68"/>
        <v>1.3844793905158002E-2</v>
      </c>
      <c r="AA99" s="101">
        <f t="shared" ca="1" si="68"/>
        <v>9.4650504297281324E-3</v>
      </c>
      <c r="AB99" s="101">
        <f t="shared" ca="1" si="68"/>
        <v>8.2301153633619513E-3</v>
      </c>
      <c r="AC99" s="101">
        <f t="shared" ca="1" si="68"/>
        <v>7.4675135334240864E-3</v>
      </c>
      <c r="AD99" s="101">
        <f t="shared" ca="1" si="68"/>
        <v>7.6689750413455673E-3</v>
      </c>
      <c r="AE99" s="101">
        <f t="shared" ca="1" si="68"/>
        <v>8.3536317967445387E-3</v>
      </c>
      <c r="AF99" s="100">
        <f t="shared" ca="1" si="68"/>
        <v>3.5426640184360687E-3</v>
      </c>
      <c r="AG99" s="98">
        <f t="shared" si="58"/>
        <v>210</v>
      </c>
    </row>
    <row r="100" spans="17:33">
      <c r="Q100" s="98">
        <f t="shared" si="55"/>
        <v>140</v>
      </c>
      <c r="R100" s="100">
        <f t="shared" ref="R100:AF100" ca="1" si="69">SQRT(R63^2+R82^2)</f>
        <v>2.2673727775465329E-3</v>
      </c>
      <c r="S100" s="101">
        <f t="shared" ca="1" si="69"/>
        <v>2.2960016320873978E-3</v>
      </c>
      <c r="T100" s="101">
        <f t="shared" ca="1" si="69"/>
        <v>2.9192725589455262E-3</v>
      </c>
      <c r="U100" s="101">
        <f t="shared" ca="1" si="69"/>
        <v>3.4928545905958401E-3</v>
      </c>
      <c r="V100" s="101">
        <f t="shared" ca="1" si="69"/>
        <v>6.8946377784078073E-3</v>
      </c>
      <c r="W100" s="101">
        <f t="shared" ca="1" si="69"/>
        <v>6.7136155212225495E-3</v>
      </c>
      <c r="X100" s="101">
        <f t="shared" ca="1" si="69"/>
        <v>8.6203829458602332E-3</v>
      </c>
      <c r="Y100" s="101">
        <f t="shared" ca="1" si="69"/>
        <v>9.8791877220934937E-3</v>
      </c>
      <c r="Z100" s="101">
        <f t="shared" ca="1" si="69"/>
        <v>1.1784430777244668E-2</v>
      </c>
      <c r="AA100" s="101">
        <f t="shared" ca="1" si="69"/>
        <v>1.1950158557699006E-2</v>
      </c>
      <c r="AB100" s="101">
        <f t="shared" ca="1" si="69"/>
        <v>9.4096724507060324E-3</v>
      </c>
      <c r="AC100" s="101">
        <f t="shared" ca="1" si="69"/>
        <v>7.1930924186313439E-3</v>
      </c>
      <c r="AD100" s="101">
        <f t="shared" ca="1" si="69"/>
        <v>7.1115571470750268E-3</v>
      </c>
      <c r="AE100" s="101">
        <f t="shared" ca="1" si="69"/>
        <v>7.7606116718357083E-3</v>
      </c>
      <c r="AF100" s="100">
        <f t="shared" ca="1" si="69"/>
        <v>5.1059753531644348E-3</v>
      </c>
      <c r="AG100" s="98">
        <f t="shared" si="58"/>
        <v>140</v>
      </c>
    </row>
    <row r="101" spans="17:33">
      <c r="Q101" s="98">
        <f t="shared" si="55"/>
        <v>70</v>
      </c>
      <c r="R101" s="100">
        <f t="shared" ref="R101:AF101" ca="1" si="70">SQRT(R64^2+R83^2)</f>
        <v>1.9059259133679721E-3</v>
      </c>
      <c r="S101" s="101">
        <f t="shared" ca="1" si="70"/>
        <v>1.905925975949328E-3</v>
      </c>
      <c r="T101" s="101">
        <f t="shared" ca="1" si="70"/>
        <v>1.544479212818877E-3</v>
      </c>
      <c r="U101" s="101">
        <f t="shared" ca="1" si="70"/>
        <v>5.2112185113181953E-3</v>
      </c>
      <c r="V101" s="101">
        <f t="shared" ca="1" si="70"/>
        <v>7.6620738628451236E-3</v>
      </c>
      <c r="W101" s="101">
        <f t="shared" ca="1" si="70"/>
        <v>5.9792229663230504E-3</v>
      </c>
      <c r="X101" s="101">
        <f t="shared" ca="1" si="70"/>
        <v>8.5054058476170466E-3</v>
      </c>
      <c r="Y101" s="101">
        <f t="shared" ca="1" si="70"/>
        <v>1.1244542993149967E-2</v>
      </c>
      <c r="Z101" s="101">
        <f t="shared" ca="1" si="70"/>
        <v>9.7434577672808175E-3</v>
      </c>
      <c r="AA101" s="101">
        <f t="shared" ca="1" si="70"/>
        <v>1.0308428631460791E-2</v>
      </c>
      <c r="AB101" s="101">
        <f t="shared" ca="1" si="70"/>
        <v>1.0582242456601014E-2</v>
      </c>
      <c r="AC101" s="101">
        <f t="shared" ca="1" si="70"/>
        <v>7.1960198225212938E-3</v>
      </c>
      <c r="AD101" s="101">
        <f t="shared" ca="1" si="70"/>
        <v>6.7503137360688473E-3</v>
      </c>
      <c r="AE101" s="101">
        <f t="shared" ca="1" si="70"/>
        <v>6.3837579746754206E-3</v>
      </c>
      <c r="AF101" s="100">
        <f t="shared" ca="1" si="70"/>
        <v>6.982910241370226E-3</v>
      </c>
      <c r="AG101" s="98">
        <f t="shared" si="58"/>
        <v>70</v>
      </c>
    </row>
    <row r="102" spans="17:33">
      <c r="Q102" s="98">
        <f t="shared" si="55"/>
        <v>0</v>
      </c>
      <c r="R102" s="100">
        <f t="shared" ref="R102:AF102" ca="1" si="71">SQRT(R65^2+R84^2)</f>
        <v>1.9059259133679721E-3</v>
      </c>
      <c r="S102" s="100">
        <f t="shared" ca="1" si="71"/>
        <v>1.905925975949328E-3</v>
      </c>
      <c r="T102" s="100">
        <f t="shared" ca="1" si="71"/>
        <v>1.544479212818877E-3</v>
      </c>
      <c r="U102" s="100">
        <f t="shared" ca="1" si="71"/>
        <v>5.2112185113181953E-3</v>
      </c>
      <c r="V102" s="100">
        <f t="shared" ca="1" si="71"/>
        <v>7.6620738628451236E-3</v>
      </c>
      <c r="W102" s="100">
        <f t="shared" ca="1" si="71"/>
        <v>5.9792229663230504E-3</v>
      </c>
      <c r="X102" s="100">
        <f t="shared" ca="1" si="71"/>
        <v>8.5054058476170466E-3</v>
      </c>
      <c r="Y102" s="100">
        <f t="shared" ca="1" si="71"/>
        <v>1.1244542993149967E-2</v>
      </c>
      <c r="Z102" s="100">
        <f t="shared" ca="1" si="71"/>
        <v>9.7434577672808175E-3</v>
      </c>
      <c r="AA102" s="100">
        <f t="shared" ca="1" si="71"/>
        <v>1.0308428631460791E-2</v>
      </c>
      <c r="AB102" s="100">
        <f t="shared" ca="1" si="71"/>
        <v>1.0582242456601014E-2</v>
      </c>
      <c r="AC102" s="100">
        <f t="shared" ca="1" si="71"/>
        <v>7.1960198225212938E-3</v>
      </c>
      <c r="AD102" s="100">
        <f t="shared" ca="1" si="71"/>
        <v>6.7503137360688473E-3</v>
      </c>
      <c r="AE102" s="100">
        <f t="shared" ca="1" si="71"/>
        <v>6.3837579746754206E-3</v>
      </c>
      <c r="AF102" s="100">
        <f t="shared" ca="1" si="71"/>
        <v>6.982910241370226E-3</v>
      </c>
      <c r="AG102" s="98">
        <f t="shared" si="58"/>
        <v>0</v>
      </c>
    </row>
    <row r="104" spans="17:33">
      <c r="Q104" s="87" t="s">
        <v>121</v>
      </c>
      <c r="R104" s="87"/>
    </row>
    <row r="105" spans="17:33">
      <c r="Q105" s="96"/>
      <c r="R105" s="96">
        <f>R14</f>
        <v>0</v>
      </c>
      <c r="S105" s="96">
        <f t="shared" ref="S105:AF105" si="72">S14</f>
        <v>70</v>
      </c>
      <c r="T105" s="96">
        <f t="shared" si="72"/>
        <v>140</v>
      </c>
      <c r="U105" s="96">
        <f t="shared" si="72"/>
        <v>210</v>
      </c>
      <c r="V105" s="96">
        <f t="shared" si="72"/>
        <v>280</v>
      </c>
      <c r="W105" s="96">
        <f t="shared" si="72"/>
        <v>350</v>
      </c>
      <c r="X105" s="96">
        <f t="shared" si="72"/>
        <v>420</v>
      </c>
      <c r="Y105" s="96">
        <f t="shared" si="72"/>
        <v>490</v>
      </c>
      <c r="Z105" s="96">
        <f t="shared" si="72"/>
        <v>560</v>
      </c>
      <c r="AA105" s="96">
        <f t="shared" si="72"/>
        <v>630</v>
      </c>
      <c r="AB105" s="96">
        <f t="shared" si="72"/>
        <v>700</v>
      </c>
      <c r="AC105" s="96">
        <f t="shared" si="72"/>
        <v>770</v>
      </c>
      <c r="AD105" s="96">
        <f t="shared" si="72"/>
        <v>840</v>
      </c>
      <c r="AE105" s="96">
        <f t="shared" si="72"/>
        <v>910</v>
      </c>
      <c r="AF105" s="96">
        <f t="shared" si="72"/>
        <v>980</v>
      </c>
      <c r="AG105" s="96">
        <f t="shared" ref="AG105" si="73">AF105+$C$3</f>
        <v>980</v>
      </c>
    </row>
    <row r="106" spans="17:33">
      <c r="Q106" s="98">
        <f t="shared" ref="Q106:Q120" si="74">Q15</f>
        <v>980</v>
      </c>
      <c r="R106" s="46">
        <f t="shared" ref="R106:AF106" ca="1" si="75">DEGREES(ATAN(R51/R70))</f>
        <v>0</v>
      </c>
      <c r="S106" s="46">
        <f t="shared" ca="1" si="75"/>
        <v>-1.7715460919541139E-6</v>
      </c>
      <c r="T106" s="46">
        <f t="shared" ca="1" si="75"/>
        <v>-4.4356167085181635E-6</v>
      </c>
      <c r="U106" s="46">
        <f t="shared" ca="1" si="75"/>
        <v>-4.8533248217432239E-6</v>
      </c>
      <c r="V106" s="46">
        <f t="shared" ca="1" si="75"/>
        <v>-4.62839825227681E-6</v>
      </c>
      <c r="W106" s="46">
        <f t="shared" ca="1" si="75"/>
        <v>-7.1519300159143198E-6</v>
      </c>
      <c r="X106" s="46">
        <f t="shared" ca="1" si="75"/>
        <v>-8.7319340198150753E-6</v>
      </c>
      <c r="Y106" s="46">
        <f t="shared" ca="1" si="75"/>
        <v>-9.3557976940212001E-6</v>
      </c>
      <c r="Z106" s="46">
        <f t="shared" ca="1" si="75"/>
        <v>-1.5739620051288654E-5</v>
      </c>
      <c r="AA106" s="46">
        <f t="shared" ca="1" si="75"/>
        <v>-1.2378988215130084E-5</v>
      </c>
      <c r="AB106" s="46">
        <f t="shared" ca="1" si="75"/>
        <v>-6.9877117355020304E-6</v>
      </c>
      <c r="AC106" s="46">
        <f t="shared" ca="1" si="75"/>
        <v>-6.8337202109383115E-6</v>
      </c>
      <c r="AD106" s="46">
        <f t="shared" ca="1" si="75"/>
        <v>-4.5008491869174532E-6</v>
      </c>
      <c r="AE106" s="46">
        <f t="shared" ca="1" si="75"/>
        <v>-1.5104605300415245E-6</v>
      </c>
      <c r="AF106" s="46">
        <f t="shared" ca="1" si="75"/>
        <v>0</v>
      </c>
      <c r="AG106" s="98">
        <f>Q106</f>
        <v>980</v>
      </c>
    </row>
    <row r="107" spans="17:33">
      <c r="Q107" s="98">
        <f t="shared" si="74"/>
        <v>910</v>
      </c>
      <c r="R107" s="46">
        <f t="shared" ref="R107:AF107" ca="1" si="76">DEGREES(ATAN(R52/R71))</f>
        <v>0</v>
      </c>
      <c r="S107" s="124">
        <f t="shared" ca="1" si="76"/>
        <v>-0.83924212531523334</v>
      </c>
      <c r="T107" s="124">
        <f t="shared" ca="1" si="76"/>
        <v>2.2678904223316327</v>
      </c>
      <c r="U107" s="124">
        <f t="shared" ca="1" si="76"/>
        <v>-8.9089893164440532</v>
      </c>
      <c r="V107" s="124">
        <f t="shared" ca="1" si="76"/>
        <v>-6.0108893130285459</v>
      </c>
      <c r="W107" s="124">
        <f t="shared" ca="1" si="76"/>
        <v>1.9839686838759223</v>
      </c>
      <c r="X107" s="124">
        <f t="shared" ca="1" si="76"/>
        <v>-2.3552867165327087</v>
      </c>
      <c r="Y107" s="124">
        <f t="shared" ca="1" si="76"/>
        <v>-2.8214301125729002</v>
      </c>
      <c r="Z107" s="124">
        <f t="shared" ca="1" si="76"/>
        <v>-3.2878899895369105</v>
      </c>
      <c r="AA107" s="124">
        <f t="shared" ca="1" si="76"/>
        <v>-11.049096905482426</v>
      </c>
      <c r="AB107" s="124">
        <f t="shared" ca="1" si="76"/>
        <v>-6.1469313920667368</v>
      </c>
      <c r="AC107" s="124">
        <f t="shared" ca="1" si="76"/>
        <v>-2.1628089983490129</v>
      </c>
      <c r="AD107" s="124">
        <f t="shared" ca="1" si="76"/>
        <v>-3.6847677453607734</v>
      </c>
      <c r="AE107" s="124">
        <f t="shared" ca="1" si="76"/>
        <v>10.42921320977562</v>
      </c>
      <c r="AF107" s="46">
        <f t="shared" ca="1" si="76"/>
        <v>0</v>
      </c>
      <c r="AG107" s="98">
        <f t="shared" ref="AG107:AG120" si="77">Q107</f>
        <v>910</v>
      </c>
    </row>
    <row r="108" spans="17:33">
      <c r="Q108" s="98">
        <f t="shared" si="74"/>
        <v>840</v>
      </c>
      <c r="R108" s="46">
        <f t="shared" ref="R108:AF108" ca="1" si="78">DEGREES(ATAN(R53/R72))</f>
        <v>0</v>
      </c>
      <c r="S108" s="124">
        <f t="shared" ca="1" si="78"/>
        <v>0.5888007114504793</v>
      </c>
      <c r="T108" s="124">
        <f t="shared" ca="1" si="78"/>
        <v>-10.040032152394767</v>
      </c>
      <c r="U108" s="124">
        <f t="shared" ca="1" si="78"/>
        <v>0.32662240273420989</v>
      </c>
      <c r="V108" s="124">
        <f t="shared" ca="1" si="78"/>
        <v>0.7356068145611131</v>
      </c>
      <c r="W108" s="124">
        <f t="shared" ca="1" si="78"/>
        <v>-6.313439023540325</v>
      </c>
      <c r="X108" s="124">
        <f t="shared" ca="1" si="78"/>
        <v>-2.5524828519603964</v>
      </c>
      <c r="Y108" s="124">
        <f t="shared" ca="1" si="78"/>
        <v>-4.8570208267736339</v>
      </c>
      <c r="Z108" s="124">
        <f t="shared" ca="1" si="78"/>
        <v>-18.970250864739768</v>
      </c>
      <c r="AA108" s="124">
        <f t="shared" ca="1" si="78"/>
        <v>-5.1288739605159028</v>
      </c>
      <c r="AB108" s="124">
        <f t="shared" ca="1" si="78"/>
        <v>4.6074748106276431</v>
      </c>
      <c r="AC108" s="124">
        <f t="shared" ca="1" si="78"/>
        <v>14.854169194946591</v>
      </c>
      <c r="AD108" s="124">
        <f t="shared" ca="1" si="78"/>
        <v>24.282616101145116</v>
      </c>
      <c r="AE108" s="124">
        <f t="shared" ca="1" si="78"/>
        <v>35.461623302066869</v>
      </c>
      <c r="AF108" s="46">
        <f t="shared" ca="1" si="78"/>
        <v>0</v>
      </c>
      <c r="AG108" s="98">
        <f t="shared" si="77"/>
        <v>840</v>
      </c>
    </row>
    <row r="109" spans="17:33">
      <c r="Q109" s="98">
        <f t="shared" si="74"/>
        <v>770</v>
      </c>
      <c r="R109" s="46">
        <f t="shared" ref="R109:AF109" ca="1" si="79">DEGREES(ATAN(R54/R73))</f>
        <v>0</v>
      </c>
      <c r="S109" s="124">
        <f t="shared" ca="1" si="79"/>
        <v>6.836065498190784E-2</v>
      </c>
      <c r="T109" s="124">
        <f t="shared" ca="1" si="79"/>
        <v>-5.4483195608023136</v>
      </c>
      <c r="U109" s="124">
        <f t="shared" ca="1" si="79"/>
        <v>13.90899396085476</v>
      </c>
      <c r="V109" s="124">
        <f t="shared" ca="1" si="79"/>
        <v>4.0085739386140542</v>
      </c>
      <c r="W109" s="124">
        <f t="shared" ca="1" si="79"/>
        <v>-20.4633774992088</v>
      </c>
      <c r="X109" s="124">
        <f t="shared" ca="1" si="79"/>
        <v>-17.878309267270659</v>
      </c>
      <c r="Y109" s="124">
        <f t="shared" ca="1" si="79"/>
        <v>-14.544926335543291</v>
      </c>
      <c r="Z109" s="124">
        <f t="shared" ca="1" si="79"/>
        <v>-22.641184099686363</v>
      </c>
      <c r="AA109" s="124">
        <f t="shared" ca="1" si="79"/>
        <v>-0.47149518131419405</v>
      </c>
      <c r="AB109" s="124">
        <f t="shared" ca="1" si="79"/>
        <v>11.882986806275607</v>
      </c>
      <c r="AC109" s="124">
        <f t="shared" ca="1" si="79"/>
        <v>13.889223348639105</v>
      </c>
      <c r="AD109" s="124">
        <f t="shared" ca="1" si="79"/>
        <v>36.658798746749575</v>
      </c>
      <c r="AE109" s="124">
        <f t="shared" ca="1" si="79"/>
        <v>38.863761628507987</v>
      </c>
      <c r="AF109" s="46">
        <f t="shared" ca="1" si="79"/>
        <v>0</v>
      </c>
      <c r="AG109" s="98">
        <f t="shared" si="77"/>
        <v>770</v>
      </c>
    </row>
    <row r="110" spans="17:33">
      <c r="Q110" s="98">
        <f t="shared" si="74"/>
        <v>700</v>
      </c>
      <c r="R110" s="46">
        <f t="shared" ref="R110:AF110" ca="1" si="80">DEGREES(ATAN(R55/R74))</f>
        <v>0</v>
      </c>
      <c r="S110" s="124">
        <f t="shared" ca="1" si="80"/>
        <v>-0.34914463972822679</v>
      </c>
      <c r="T110" s="124">
        <f t="shared" ca="1" si="80"/>
        <v>9.2441264315403622</v>
      </c>
      <c r="U110" s="124">
        <f t="shared" ca="1" si="80"/>
        <v>15.932875911507946</v>
      </c>
      <c r="V110" s="124">
        <f t="shared" ca="1" si="80"/>
        <v>-0.87997516528053454</v>
      </c>
      <c r="W110" s="124">
        <f t="shared" ca="1" si="80"/>
        <v>-19.974992137925703</v>
      </c>
      <c r="X110" s="124">
        <f t="shared" ca="1" si="80"/>
        <v>-27.727943595492235</v>
      </c>
      <c r="Y110" s="124">
        <f t="shared" ca="1" si="80"/>
        <v>-16.203955690179871</v>
      </c>
      <c r="Z110" s="124">
        <f t="shared" ca="1" si="80"/>
        <v>-15.06636305910688</v>
      </c>
      <c r="AA110" s="124">
        <f t="shared" ca="1" si="80"/>
        <v>-6.1490233060440334</v>
      </c>
      <c r="AB110" s="124">
        <f t="shared" ca="1" si="80"/>
        <v>21.475893081097819</v>
      </c>
      <c r="AC110" s="124">
        <f t="shared" ca="1" si="80"/>
        <v>24.861422001170485</v>
      </c>
      <c r="AD110" s="124">
        <f t="shared" ca="1" si="80"/>
        <v>42.525878619186152</v>
      </c>
      <c r="AE110" s="124">
        <f t="shared" ca="1" si="80"/>
        <v>-3.4329482688112405</v>
      </c>
      <c r="AF110" s="46">
        <f t="shared" ca="1" si="80"/>
        <v>0</v>
      </c>
      <c r="AG110" s="98">
        <f t="shared" si="77"/>
        <v>700</v>
      </c>
    </row>
    <row r="111" spans="17:33">
      <c r="Q111" s="98">
        <f t="shared" si="74"/>
        <v>630</v>
      </c>
      <c r="R111" s="46">
        <f t="shared" ref="R111:AF111" ca="1" si="81">DEGREES(ATAN(R56/R75))</f>
        <v>0</v>
      </c>
      <c r="S111" s="124">
        <f t="shared" ca="1" si="81"/>
        <v>-2.2505577956393017</v>
      </c>
      <c r="T111" s="124">
        <f t="shared" ca="1" si="81"/>
        <v>5.6213817240456869</v>
      </c>
      <c r="U111" s="124">
        <f t="shared" ca="1" si="81"/>
        <v>18.265233402682281</v>
      </c>
      <c r="V111" s="124">
        <f t="shared" ca="1" si="81"/>
        <v>4.4296228571900738</v>
      </c>
      <c r="W111" s="124">
        <f t="shared" ca="1" si="81"/>
        <v>-2.3303125946919554</v>
      </c>
      <c r="X111" s="124">
        <f t="shared" ca="1" si="81"/>
        <v>-12.861217546091511</v>
      </c>
      <c r="Y111" s="124">
        <f t="shared" ca="1" si="81"/>
        <v>0.36490028657570467</v>
      </c>
      <c r="Z111" s="124">
        <f t="shared" ca="1" si="81"/>
        <v>16.001213573902049</v>
      </c>
      <c r="AA111" s="124">
        <f t="shared" ca="1" si="81"/>
        <v>24.590862846400448</v>
      </c>
      <c r="AB111" s="124">
        <f t="shared" ca="1" si="81"/>
        <v>34.588540709628738</v>
      </c>
      <c r="AC111" s="124">
        <f t="shared" ca="1" si="81"/>
        <v>30.648905310074895</v>
      </c>
      <c r="AD111" s="124">
        <f t="shared" ca="1" si="81"/>
        <v>-30.85329203698927</v>
      </c>
      <c r="AE111" s="124">
        <f t="shared" ca="1" si="81"/>
        <v>-24.822443495742462</v>
      </c>
      <c r="AF111" s="46">
        <f t="shared" ca="1" si="81"/>
        <v>0</v>
      </c>
      <c r="AG111" s="98">
        <f t="shared" si="77"/>
        <v>630</v>
      </c>
    </row>
    <row r="112" spans="17:33">
      <c r="Q112" s="98">
        <f t="shared" si="74"/>
        <v>560</v>
      </c>
      <c r="R112" s="46">
        <f t="shared" ref="R112:AF112" ca="1" si="82">DEGREES(ATAN(R57/R76))</f>
        <v>0</v>
      </c>
      <c r="S112" s="124">
        <f t="shared" ca="1" si="82"/>
        <v>-1.41562398545268</v>
      </c>
      <c r="T112" s="124">
        <f t="shared" ca="1" si="82"/>
        <v>11.104091911362811</v>
      </c>
      <c r="U112" s="124">
        <f t="shared" ca="1" si="82"/>
        <v>-10.574432268130609</v>
      </c>
      <c r="V112" s="124">
        <f t="shared" ca="1" si="82"/>
        <v>10.066360496036308</v>
      </c>
      <c r="W112" s="124">
        <f t="shared" ca="1" si="82"/>
        <v>16.215865726527319</v>
      </c>
      <c r="X112" s="124">
        <f t="shared" ca="1" si="82"/>
        <v>10.932398167311129</v>
      </c>
      <c r="Y112" s="124">
        <f t="shared" ca="1" si="82"/>
        <v>34.665879499675846</v>
      </c>
      <c r="Z112" s="124">
        <f t="shared" ca="1" si="82"/>
        <v>38.149900707037915</v>
      </c>
      <c r="AA112" s="124">
        <f t="shared" ca="1" si="82"/>
        <v>22.185449519637992</v>
      </c>
      <c r="AB112" s="124">
        <f t="shared" ca="1" si="82"/>
        <v>9.8997466431986734</v>
      </c>
      <c r="AC112" s="124">
        <f t="shared" ca="1" si="82"/>
        <v>5.2459891278265305</v>
      </c>
      <c r="AD112" s="124">
        <f t="shared" ca="1" si="82"/>
        <v>-4.1082316030187096</v>
      </c>
      <c r="AE112" s="124">
        <f t="shared" ca="1" si="82"/>
        <v>2.9558082124957599</v>
      </c>
      <c r="AF112" s="46">
        <f t="shared" ca="1" si="82"/>
        <v>0</v>
      </c>
      <c r="AG112" s="98">
        <f t="shared" si="77"/>
        <v>560</v>
      </c>
    </row>
    <row r="113" spans="17:34">
      <c r="Q113" s="98">
        <f t="shared" si="74"/>
        <v>490</v>
      </c>
      <c r="R113" s="46">
        <f t="shared" ref="R113:AF113" ca="1" si="83">DEGREES(ATAN(R58/R77))</f>
        <v>0</v>
      </c>
      <c r="S113" s="124">
        <f t="shared" ca="1" si="83"/>
        <v>3.8896906843207968</v>
      </c>
      <c r="T113" s="124">
        <f t="shared" ca="1" si="83"/>
        <v>0.31451280954768979</v>
      </c>
      <c r="U113" s="124">
        <f t="shared" ca="1" si="83"/>
        <v>2.3266992702525791</v>
      </c>
      <c r="V113" s="124">
        <f t="shared" ca="1" si="83"/>
        <v>21.375141084477399</v>
      </c>
      <c r="W113" s="124">
        <f t="shared" ca="1" si="83"/>
        <v>31.766563785182168</v>
      </c>
      <c r="X113" s="124">
        <f t="shared" ca="1" si="83"/>
        <v>12.261705425442965</v>
      </c>
      <c r="Y113" s="124">
        <f t="shared" ca="1" si="83"/>
        <v>39.449201882312146</v>
      </c>
      <c r="Z113" s="124">
        <f t="shared" ca="1" si="83"/>
        <v>26.777840213546749</v>
      </c>
      <c r="AA113" s="124">
        <f t="shared" ca="1" si="83"/>
        <v>32.35828944839875</v>
      </c>
      <c r="AB113" s="124">
        <f t="shared" ca="1" si="83"/>
        <v>19.946001575346276</v>
      </c>
      <c r="AC113" s="124">
        <f t="shared" ca="1" si="83"/>
        <v>-12.893728798872379</v>
      </c>
      <c r="AD113" s="124">
        <f t="shared" ca="1" si="83"/>
        <v>-3.4880022370615009</v>
      </c>
      <c r="AE113" s="124">
        <f t="shared" ca="1" si="83"/>
        <v>-3.3485176667428909</v>
      </c>
      <c r="AF113" s="46">
        <f t="shared" ca="1" si="83"/>
        <v>0</v>
      </c>
      <c r="AG113" s="98">
        <f t="shared" si="77"/>
        <v>490</v>
      </c>
    </row>
    <row r="114" spans="17:34">
      <c r="Q114" s="98">
        <f t="shared" si="74"/>
        <v>420</v>
      </c>
      <c r="R114" s="46">
        <f t="shared" ref="R114:AF114" ca="1" si="84">DEGREES(ATAN(R59/R78))</f>
        <v>0</v>
      </c>
      <c r="S114" s="124">
        <f t="shared" ca="1" si="84"/>
        <v>8.4217152389363896</v>
      </c>
      <c r="T114" s="124">
        <f t="shared" ca="1" si="84"/>
        <v>23.161235434546047</v>
      </c>
      <c r="U114" s="124">
        <f t="shared" ca="1" si="84"/>
        <v>27.122740074175564</v>
      </c>
      <c r="V114" s="124">
        <f t="shared" ca="1" si="84"/>
        <v>40.625391112938196</v>
      </c>
      <c r="W114" s="124">
        <f t="shared" ca="1" si="84"/>
        <v>55.732356523789676</v>
      </c>
      <c r="X114" s="124">
        <f t="shared" ca="1" si="84"/>
        <v>39.768461403980545</v>
      </c>
      <c r="Y114" s="124">
        <f t="shared" ca="1" si="84"/>
        <v>66.856592867192731</v>
      </c>
      <c r="Z114" s="124">
        <f t="shared" ca="1" si="84"/>
        <v>43.795300746692746</v>
      </c>
      <c r="AA114" s="124">
        <f t="shared" ca="1" si="84"/>
        <v>27.41547118223756</v>
      </c>
      <c r="AB114" s="124">
        <f t="shared" ca="1" si="84"/>
        <v>3.1729276744330619</v>
      </c>
      <c r="AC114" s="124">
        <f t="shared" ca="1" si="84"/>
        <v>-4.2443592735088336</v>
      </c>
      <c r="AD114" s="124">
        <f t="shared" ca="1" si="84"/>
        <v>-3.2358649901878418</v>
      </c>
      <c r="AE114" s="124">
        <f t="shared" ca="1" si="84"/>
        <v>-5.5239333563469684</v>
      </c>
      <c r="AF114" s="46">
        <f t="shared" ca="1" si="84"/>
        <v>0</v>
      </c>
      <c r="AG114" s="98">
        <f t="shared" si="77"/>
        <v>420</v>
      </c>
    </row>
    <row r="115" spans="17:34">
      <c r="Q115" s="98">
        <f t="shared" si="74"/>
        <v>350</v>
      </c>
      <c r="R115" s="46">
        <f t="shared" ref="R115:AF115" ca="1" si="85">DEGREES(ATAN(R60/R79))</f>
        <v>0</v>
      </c>
      <c r="S115" s="124">
        <f t="shared" ca="1" si="85"/>
        <v>11.931057153299447</v>
      </c>
      <c r="T115" s="124">
        <f t="shared" ca="1" si="85"/>
        <v>28.309374154931657</v>
      </c>
      <c r="U115" s="124">
        <f t="shared" ca="1" si="85"/>
        <v>35.125003221175845</v>
      </c>
      <c r="V115" s="124">
        <f t="shared" ca="1" si="85"/>
        <v>43.271341242102061</v>
      </c>
      <c r="W115" s="124">
        <f t="shared" ca="1" si="85"/>
        <v>60.808294787753852</v>
      </c>
      <c r="X115" s="124">
        <f t="shared" ca="1" si="85"/>
        <v>28.047563673993626</v>
      </c>
      <c r="Y115" s="124">
        <f t="shared" ca="1" si="85"/>
        <v>31.210690391685461</v>
      </c>
      <c r="Z115" s="124">
        <f t="shared" ca="1" si="85"/>
        <v>28.226656778443338</v>
      </c>
      <c r="AA115" s="124">
        <f t="shared" ca="1" si="85"/>
        <v>25.923749672289858</v>
      </c>
      <c r="AB115" s="124">
        <f t="shared" ca="1" si="85"/>
        <v>13.461106988958075</v>
      </c>
      <c r="AC115" s="124">
        <f t="shared" ca="1" si="85"/>
        <v>2.7630697631751082</v>
      </c>
      <c r="AD115" s="124">
        <f t="shared" ca="1" si="85"/>
        <v>-1.9256846493754993</v>
      </c>
      <c r="AE115" s="124">
        <f t="shared" ca="1" si="85"/>
        <v>-6.2955380356916688</v>
      </c>
      <c r="AF115" s="46">
        <f t="shared" ca="1" si="85"/>
        <v>0</v>
      </c>
      <c r="AG115" s="98">
        <f t="shared" si="77"/>
        <v>350</v>
      </c>
    </row>
    <row r="116" spans="17:34">
      <c r="Q116" s="98">
        <f t="shared" si="74"/>
        <v>280</v>
      </c>
      <c r="R116" s="46">
        <f t="shared" ref="R116:AF116" ca="1" si="86">DEGREES(ATAN(R61/R80))</f>
        <v>0</v>
      </c>
      <c r="S116" s="124">
        <f t="shared" ca="1" si="86"/>
        <v>18.668254251589641</v>
      </c>
      <c r="T116" s="124">
        <f t="shared" ca="1" si="86"/>
        <v>29.866506982469698</v>
      </c>
      <c r="U116" s="124">
        <f t="shared" ca="1" si="86"/>
        <v>36.940301184502253</v>
      </c>
      <c r="V116" s="124">
        <f t="shared" ca="1" si="86"/>
        <v>38.780388554667994</v>
      </c>
      <c r="W116" s="124">
        <f t="shared" ca="1" si="86"/>
        <v>28.459319463799126</v>
      </c>
      <c r="X116" s="124">
        <f t="shared" ca="1" si="86"/>
        <v>16.395812573051959</v>
      </c>
      <c r="Y116" s="124">
        <f t="shared" ca="1" si="86"/>
        <v>22.396076649167792</v>
      </c>
      <c r="Z116" s="124">
        <f t="shared" ca="1" si="86"/>
        <v>20.801170094605855</v>
      </c>
      <c r="AA116" s="124">
        <f t="shared" ca="1" si="86"/>
        <v>15.844678011374372</v>
      </c>
      <c r="AB116" s="124">
        <f t="shared" ca="1" si="86"/>
        <v>7.1269870229843528</v>
      </c>
      <c r="AC116" s="124">
        <f t="shared" ca="1" si="86"/>
        <v>3.5516872731871265</v>
      </c>
      <c r="AD116" s="124">
        <f t="shared" ca="1" si="86"/>
        <v>1.5760601908952212</v>
      </c>
      <c r="AE116" s="124">
        <f t="shared" ca="1" si="86"/>
        <v>-2.4460602727639755</v>
      </c>
      <c r="AF116" s="46">
        <f t="shared" ca="1" si="86"/>
        <v>0</v>
      </c>
      <c r="AG116" s="98">
        <f t="shared" si="77"/>
        <v>280</v>
      </c>
    </row>
    <row r="117" spans="17:34">
      <c r="Q117" s="98">
        <f t="shared" si="74"/>
        <v>210</v>
      </c>
      <c r="R117" s="46">
        <f t="shared" ref="R117:AF117" ca="1" si="87">DEGREES(ATAN(R62/R81))</f>
        <v>0</v>
      </c>
      <c r="S117" s="124">
        <f t="shared" ca="1" si="87"/>
        <v>26.607033219645817</v>
      </c>
      <c r="T117" s="124">
        <f t="shared" ca="1" si="87"/>
        <v>42.790170885413595</v>
      </c>
      <c r="U117" s="124">
        <f t="shared" ca="1" si="87"/>
        <v>46.598065660497497</v>
      </c>
      <c r="V117" s="124">
        <f t="shared" ca="1" si="87"/>
        <v>2.7508293093217042</v>
      </c>
      <c r="W117" s="124">
        <f t="shared" ca="1" si="87"/>
        <v>-26.528116544805648</v>
      </c>
      <c r="X117" s="124">
        <f t="shared" ca="1" si="87"/>
        <v>-4.7471172981517125</v>
      </c>
      <c r="Y117" s="124">
        <f t="shared" ca="1" si="87"/>
        <v>9.5892067773033407</v>
      </c>
      <c r="Z117" s="124">
        <f t="shared" ca="1" si="87"/>
        <v>15.477036228100614</v>
      </c>
      <c r="AA117" s="124">
        <f t="shared" ca="1" si="87"/>
        <v>7.5055796506406818</v>
      </c>
      <c r="AB117" s="124">
        <f t="shared" ca="1" si="87"/>
        <v>0.45923493958225148</v>
      </c>
      <c r="AC117" s="124">
        <f t="shared" ca="1" si="87"/>
        <v>2.6401382683198347</v>
      </c>
      <c r="AD117" s="124">
        <f t="shared" ca="1" si="87"/>
        <v>6.6453762164754089</v>
      </c>
      <c r="AE117" s="124">
        <f t="shared" ca="1" si="87"/>
        <v>10.786013239861933</v>
      </c>
      <c r="AF117" s="46">
        <f t="shared" ca="1" si="87"/>
        <v>0</v>
      </c>
      <c r="AG117" s="98">
        <f t="shared" si="77"/>
        <v>210</v>
      </c>
    </row>
    <row r="118" spans="17:34">
      <c r="Q118" s="98">
        <f t="shared" si="74"/>
        <v>140</v>
      </c>
      <c r="R118" s="46">
        <f t="shared" ref="R118:AF118" ca="1" si="88">DEGREES(ATAN(R63/R82))</f>
        <v>0</v>
      </c>
      <c r="S118" s="124">
        <f t="shared" ca="1" si="88"/>
        <v>9.0574356469926656</v>
      </c>
      <c r="T118" s="124">
        <f t="shared" ca="1" si="88"/>
        <v>28.348219310639241</v>
      </c>
      <c r="U118" s="124">
        <f t="shared" ca="1" si="88"/>
        <v>-5.747074974616333</v>
      </c>
      <c r="V118" s="124">
        <f t="shared" ca="1" si="88"/>
        <v>-10.253900307065322</v>
      </c>
      <c r="W118" s="124">
        <f t="shared" ca="1" si="88"/>
        <v>-4.3782152317608727</v>
      </c>
      <c r="X118" s="124">
        <f t="shared" ca="1" si="88"/>
        <v>-2.7072203540643467</v>
      </c>
      <c r="Y118" s="124">
        <f t="shared" ca="1" si="88"/>
        <v>-11.509291780190663</v>
      </c>
      <c r="Z118" s="124">
        <f t="shared" ca="1" si="88"/>
        <v>0.33841715797138416</v>
      </c>
      <c r="AA118" s="124">
        <f t="shared" ca="1" si="88"/>
        <v>7.7103380694595511</v>
      </c>
      <c r="AB118" s="124">
        <f t="shared" ca="1" si="88"/>
        <v>2.5660887578363965</v>
      </c>
      <c r="AC118" s="124">
        <f t="shared" ca="1" si="88"/>
        <v>3.2424089271305583</v>
      </c>
      <c r="AD118" s="124">
        <f t="shared" ca="1" si="88"/>
        <v>5.8956112297649046</v>
      </c>
      <c r="AE118" s="124">
        <f t="shared" ca="1" si="88"/>
        <v>13.995990150093519</v>
      </c>
      <c r="AF118" s="46">
        <f t="shared" ca="1" si="88"/>
        <v>0</v>
      </c>
      <c r="AG118" s="98">
        <f t="shared" si="77"/>
        <v>140</v>
      </c>
    </row>
    <row r="119" spans="17:34">
      <c r="Q119" s="98">
        <f t="shared" si="74"/>
        <v>70</v>
      </c>
      <c r="R119" s="46">
        <f t="shared" ref="R119:AF119" ca="1" si="89">DEGREES(ATAN(R64/R83))</f>
        <v>0</v>
      </c>
      <c r="S119" s="124">
        <f t="shared" ca="1" si="89"/>
        <v>0</v>
      </c>
      <c r="T119" s="124">
        <f t="shared" ca="1" si="89"/>
        <v>0</v>
      </c>
      <c r="U119" s="124">
        <f t="shared" ca="1" si="89"/>
        <v>0</v>
      </c>
      <c r="V119" s="124">
        <f t="shared" ca="1" si="89"/>
        <v>0</v>
      </c>
      <c r="W119" s="124">
        <f t="shared" ca="1" si="89"/>
        <v>0</v>
      </c>
      <c r="X119" s="124">
        <f t="shared" ca="1" si="89"/>
        <v>0</v>
      </c>
      <c r="Y119" s="124">
        <f t="shared" ca="1" si="89"/>
        <v>0</v>
      </c>
      <c r="Z119" s="124">
        <f t="shared" ca="1" si="89"/>
        <v>0</v>
      </c>
      <c r="AA119" s="124">
        <f t="shared" ca="1" si="89"/>
        <v>0</v>
      </c>
      <c r="AB119" s="124">
        <f t="shared" ca="1" si="89"/>
        <v>0</v>
      </c>
      <c r="AC119" s="124">
        <f t="shared" ca="1" si="89"/>
        <v>0</v>
      </c>
      <c r="AD119" s="124">
        <f t="shared" ca="1" si="89"/>
        <v>0</v>
      </c>
      <c r="AE119" s="124">
        <f t="shared" ca="1" si="89"/>
        <v>0</v>
      </c>
      <c r="AF119" s="46">
        <f t="shared" ca="1" si="89"/>
        <v>0</v>
      </c>
      <c r="AG119" s="98">
        <f t="shared" si="77"/>
        <v>70</v>
      </c>
    </row>
    <row r="120" spans="17:34">
      <c r="Q120" s="98">
        <f t="shared" si="74"/>
        <v>0</v>
      </c>
      <c r="R120" s="46">
        <f t="shared" ref="R120:AF120" ca="1" si="90">DEGREES(ATAN(R65/R84))</f>
        <v>0</v>
      </c>
      <c r="S120" s="46">
        <f t="shared" ca="1" si="90"/>
        <v>0</v>
      </c>
      <c r="T120" s="46">
        <f t="shared" ca="1" si="90"/>
        <v>0</v>
      </c>
      <c r="U120" s="46">
        <f t="shared" ca="1" si="90"/>
        <v>0</v>
      </c>
      <c r="V120" s="46">
        <f t="shared" ca="1" si="90"/>
        <v>0</v>
      </c>
      <c r="W120" s="46">
        <f t="shared" ca="1" si="90"/>
        <v>0</v>
      </c>
      <c r="X120" s="46">
        <f t="shared" ca="1" si="90"/>
        <v>0</v>
      </c>
      <c r="Y120" s="46">
        <f t="shared" ca="1" si="90"/>
        <v>0</v>
      </c>
      <c r="Z120" s="46">
        <f t="shared" ca="1" si="90"/>
        <v>0</v>
      </c>
      <c r="AA120" s="46">
        <f t="shared" ca="1" si="90"/>
        <v>0</v>
      </c>
      <c r="AB120" s="46">
        <f t="shared" ca="1" si="90"/>
        <v>0</v>
      </c>
      <c r="AC120" s="46">
        <f t="shared" ca="1" si="90"/>
        <v>0</v>
      </c>
      <c r="AD120" s="46">
        <f t="shared" ca="1" si="90"/>
        <v>0</v>
      </c>
      <c r="AE120" s="46">
        <f t="shared" ca="1" si="90"/>
        <v>0</v>
      </c>
      <c r="AF120" s="46">
        <f t="shared" ca="1" si="90"/>
        <v>0</v>
      </c>
      <c r="AG120" s="98">
        <f t="shared" si="77"/>
        <v>0</v>
      </c>
    </row>
    <row r="121" spans="17:34">
      <c r="Q121" s="96"/>
      <c r="R121" s="96">
        <f>R14</f>
        <v>0</v>
      </c>
      <c r="S121" s="96">
        <f t="shared" ref="S121:AF121" si="91">S14</f>
        <v>70</v>
      </c>
      <c r="T121" s="96">
        <f t="shared" si="91"/>
        <v>140</v>
      </c>
      <c r="U121" s="96">
        <f t="shared" si="91"/>
        <v>210</v>
      </c>
      <c r="V121" s="96">
        <f t="shared" si="91"/>
        <v>280</v>
      </c>
      <c r="W121" s="96">
        <f t="shared" si="91"/>
        <v>350</v>
      </c>
      <c r="X121" s="96">
        <f t="shared" si="91"/>
        <v>420</v>
      </c>
      <c r="Y121" s="96">
        <f t="shared" si="91"/>
        <v>490</v>
      </c>
      <c r="Z121" s="96">
        <f t="shared" si="91"/>
        <v>560</v>
      </c>
      <c r="AA121" s="96">
        <f t="shared" si="91"/>
        <v>630</v>
      </c>
      <c r="AB121" s="96">
        <f t="shared" si="91"/>
        <v>700</v>
      </c>
      <c r="AC121" s="96">
        <f t="shared" si="91"/>
        <v>770</v>
      </c>
      <c r="AD121" s="96">
        <f t="shared" si="91"/>
        <v>840</v>
      </c>
      <c r="AE121" s="96">
        <f t="shared" si="91"/>
        <v>910</v>
      </c>
      <c r="AF121" s="96">
        <f t="shared" si="91"/>
        <v>980</v>
      </c>
      <c r="AG121" s="96">
        <f t="shared" ref="AG121" si="92">AF121+$C$3</f>
        <v>980</v>
      </c>
    </row>
    <row r="123" spans="17:34">
      <c r="Q123" t="s">
        <v>157</v>
      </c>
    </row>
    <row r="124" spans="17:34">
      <c r="Q124" s="102"/>
      <c r="R124" s="102"/>
      <c r="S124" s="102"/>
      <c r="T124" s="102"/>
      <c r="U124" s="102"/>
      <c r="V124" s="102"/>
      <c r="W124" s="102"/>
      <c r="X124" s="102"/>
      <c r="Y124" s="102"/>
      <c r="Z124" s="102"/>
      <c r="AA124" s="102"/>
      <c r="AB124" s="102"/>
      <c r="AC124" s="102"/>
      <c r="AD124" s="102"/>
      <c r="AE124" s="102"/>
      <c r="AF124" s="102"/>
      <c r="AG124" s="102"/>
      <c r="AH124" s="102"/>
    </row>
    <row r="125" spans="17:34">
      <c r="Q125" s="102"/>
      <c r="R125" s="102"/>
      <c r="S125" s="102"/>
      <c r="T125" s="103" t="s">
        <v>122</v>
      </c>
      <c r="U125" s="102"/>
      <c r="V125" s="102"/>
      <c r="W125" s="102"/>
      <c r="X125" s="102"/>
      <c r="Y125" s="102"/>
      <c r="Z125" s="102"/>
      <c r="AA125" s="102"/>
      <c r="AB125" s="102"/>
      <c r="AC125" s="102"/>
      <c r="AD125" s="102"/>
      <c r="AE125" s="102"/>
      <c r="AF125" s="102"/>
      <c r="AG125" s="102"/>
      <c r="AH125" s="102"/>
    </row>
    <row r="126" spans="17:34">
      <c r="Q126" s="102"/>
      <c r="R126" s="102"/>
      <c r="S126" s="102"/>
      <c r="T126" s="102"/>
      <c r="U126" s="102"/>
      <c r="V126" s="102"/>
      <c r="W126" s="102"/>
      <c r="X126" s="102"/>
      <c r="Y126" s="102"/>
      <c r="Z126" s="102"/>
      <c r="AA126" s="102"/>
      <c r="AB126" s="102"/>
      <c r="AC126" s="102"/>
      <c r="AD126" s="102"/>
      <c r="AE126" s="102"/>
      <c r="AF126" s="102"/>
      <c r="AG126" s="102"/>
      <c r="AH126" s="102"/>
    </row>
    <row r="127" spans="17:34">
      <c r="Q127" s="102"/>
      <c r="R127" s="102"/>
      <c r="S127" s="102"/>
      <c r="T127" s="102"/>
      <c r="U127" s="102"/>
      <c r="V127" s="102"/>
      <c r="W127" s="102"/>
      <c r="X127" s="102"/>
      <c r="Y127" s="102"/>
      <c r="Z127" s="102"/>
      <c r="AA127" s="102"/>
      <c r="AB127" s="102"/>
      <c r="AC127" s="102"/>
      <c r="AD127" s="102"/>
      <c r="AE127" s="102"/>
      <c r="AF127" s="102"/>
      <c r="AG127" s="102"/>
      <c r="AH127" s="102"/>
    </row>
    <row r="128" spans="17:34">
      <c r="Q128" s="102"/>
      <c r="R128" s="102"/>
      <c r="S128" s="102"/>
      <c r="T128" s="102"/>
      <c r="U128" s="102"/>
      <c r="V128" s="102"/>
      <c r="W128" s="102"/>
      <c r="X128" s="102"/>
      <c r="Y128" s="102"/>
      <c r="Z128" s="102"/>
      <c r="AA128" s="102"/>
      <c r="AB128" s="102"/>
      <c r="AC128" s="102"/>
      <c r="AD128" s="102"/>
      <c r="AE128" s="102"/>
      <c r="AF128" s="102"/>
      <c r="AG128" s="102"/>
      <c r="AH128" s="102"/>
    </row>
    <row r="129" spans="17:34">
      <c r="Q129" s="104" t="s">
        <v>100</v>
      </c>
      <c r="R129" s="102"/>
      <c r="S129" s="102"/>
      <c r="T129" s="102"/>
      <c r="U129" s="102"/>
      <c r="V129" s="102"/>
      <c r="W129" s="102"/>
      <c r="X129" s="102"/>
      <c r="Y129" s="102"/>
      <c r="Z129" s="102"/>
      <c r="AA129" s="102"/>
      <c r="AB129" s="102"/>
      <c r="AC129" s="102"/>
      <c r="AD129" s="102"/>
      <c r="AE129" s="102"/>
      <c r="AF129" s="102"/>
      <c r="AG129" s="102"/>
      <c r="AH129" s="102"/>
    </row>
    <row r="130" spans="17:34">
      <c r="Q130" s="102" t="e">
        <f>t</f>
        <v>#NAME?</v>
      </c>
      <c r="R130" s="102"/>
      <c r="S130" s="102"/>
      <c r="T130" s="102"/>
      <c r="U130" s="102"/>
      <c r="V130" s="102"/>
      <c r="W130" s="102"/>
      <c r="X130" s="102"/>
      <c r="Y130" s="102"/>
      <c r="Z130" s="102"/>
      <c r="AA130" s="102"/>
      <c r="AB130" s="102"/>
      <c r="AC130" s="102"/>
      <c r="AD130" s="102"/>
      <c r="AE130" s="102"/>
      <c r="AF130" s="102"/>
      <c r="AG130" s="102"/>
      <c r="AH130" s="102"/>
    </row>
    <row r="131" spans="17:34">
      <c r="Q131" s="102"/>
      <c r="R131" s="102"/>
      <c r="S131" s="102"/>
      <c r="T131" s="102"/>
      <c r="U131" s="102"/>
      <c r="V131" s="102"/>
      <c r="W131" s="102"/>
      <c r="X131" s="102"/>
      <c r="Y131" s="102"/>
      <c r="Z131" s="102"/>
      <c r="AA131" s="102"/>
      <c r="AB131" s="102"/>
      <c r="AC131" s="102"/>
      <c r="AD131" s="102"/>
      <c r="AE131" s="102"/>
      <c r="AF131" s="102"/>
      <c r="AG131" s="102"/>
      <c r="AH131" s="102"/>
    </row>
    <row r="132" spans="17:34">
      <c r="Q132" s="102"/>
      <c r="R132" s="102"/>
      <c r="S132" s="102"/>
      <c r="T132" s="102"/>
      <c r="U132" s="105" t="s">
        <v>123</v>
      </c>
      <c r="V132" s="102"/>
      <c r="W132" s="102"/>
      <c r="X132" s="102"/>
      <c r="Y132" s="102"/>
      <c r="Z132" s="102"/>
      <c r="AA132" s="102"/>
      <c r="AB132" s="102"/>
      <c r="AC132" s="102"/>
      <c r="AD132" s="102"/>
      <c r="AE132" s="102"/>
      <c r="AF132" s="102"/>
      <c r="AG132" s="102"/>
      <c r="AH132" s="102"/>
    </row>
    <row r="133" spans="17:34">
      <c r="Q133" s="102"/>
      <c r="R133" s="104" t="s">
        <v>123</v>
      </c>
      <c r="S133" s="104" t="s">
        <v>124</v>
      </c>
      <c r="T133" s="102"/>
      <c r="U133" s="104" t="s">
        <v>0</v>
      </c>
      <c r="V133" s="104" t="s">
        <v>1</v>
      </c>
      <c r="W133" s="102"/>
      <c r="X133" s="102"/>
      <c r="Y133" s="102"/>
      <c r="Z133" s="102"/>
      <c r="AA133" s="102"/>
      <c r="AB133" s="102"/>
      <c r="AC133" s="102"/>
      <c r="AD133" s="129" t="s">
        <v>141</v>
      </c>
      <c r="AE133" s="129" t="s">
        <v>142</v>
      </c>
      <c r="AF133" s="102"/>
      <c r="AG133" s="102"/>
      <c r="AH133" s="102"/>
    </row>
    <row r="134" spans="17:34">
      <c r="Q134" s="106" t="s">
        <v>0</v>
      </c>
      <c r="R134" s="107">
        <v>800</v>
      </c>
      <c r="S134" s="111">
        <f>R134+$R$11*COS(PI()/180*AD134)*AE134</f>
        <v>678.19296821803971</v>
      </c>
      <c r="T134" s="102"/>
      <c r="U134" s="108">
        <v>800</v>
      </c>
      <c r="V134" s="107">
        <v>250</v>
      </c>
      <c r="W134" s="102"/>
      <c r="X134" s="102"/>
      <c r="Y134" s="102"/>
      <c r="Z134" s="102"/>
      <c r="AA134" s="102"/>
      <c r="AB134" s="102"/>
      <c r="AC134" s="102"/>
      <c r="AD134" s="130">
        <v>183.53832906910378</v>
      </c>
      <c r="AE134" s="131">
        <v>6.6871052970576328E-2</v>
      </c>
      <c r="AF134" s="102"/>
      <c r="AG134" s="102"/>
      <c r="AH134" s="102"/>
    </row>
    <row r="135" spans="17:34">
      <c r="Q135" s="109" t="s">
        <v>1</v>
      </c>
      <c r="R135" s="107">
        <v>250</v>
      </c>
      <c r="S135" s="111">
        <f>R135+$R$11*SIN(PI()/180*AD134)*AE134</f>
        <v>242.46816953804378</v>
      </c>
      <c r="T135" s="102"/>
      <c r="U135" s="108">
        <v>490</v>
      </c>
      <c r="V135" s="107">
        <v>210</v>
      </c>
      <c r="W135" s="102"/>
      <c r="X135" s="102"/>
      <c r="Y135" s="102"/>
      <c r="Z135" s="102"/>
      <c r="AA135" s="102"/>
      <c r="AB135" s="102"/>
      <c r="AC135" s="102"/>
      <c r="AD135" s="130"/>
      <c r="AE135" s="131"/>
      <c r="AF135" s="102"/>
      <c r="AG135" s="102"/>
      <c r="AH135" s="102"/>
    </row>
    <row r="136" spans="17:34">
      <c r="Q136" s="110"/>
      <c r="R136" s="107"/>
      <c r="S136" s="111"/>
      <c r="T136" s="102"/>
      <c r="U136" s="108">
        <v>420</v>
      </c>
      <c r="V136" s="107">
        <v>770</v>
      </c>
      <c r="W136" s="102"/>
      <c r="X136" s="102"/>
      <c r="Y136" s="102"/>
      <c r="Z136" s="102"/>
      <c r="AA136" s="102"/>
      <c r="AB136" s="102"/>
      <c r="AC136" s="102"/>
      <c r="AD136" s="130"/>
      <c r="AE136" s="131"/>
      <c r="AF136" s="102"/>
      <c r="AG136" s="102"/>
      <c r="AH136" s="102"/>
    </row>
    <row r="137" spans="17:34">
      <c r="Q137" s="109" t="s">
        <v>0</v>
      </c>
      <c r="R137" s="107">
        <v>490</v>
      </c>
      <c r="S137" s="111">
        <f>R137+$R$11*COS(PI()/180*AD137)*AE137</f>
        <v>387.91391676303635</v>
      </c>
      <c r="T137" s="102"/>
      <c r="U137" s="108">
        <v>250</v>
      </c>
      <c r="V137" s="107">
        <v>400</v>
      </c>
      <c r="W137" s="102"/>
      <c r="X137" s="102"/>
      <c r="Y137" s="102"/>
      <c r="Z137" s="102"/>
      <c r="AA137" s="102"/>
      <c r="AB137" s="102"/>
      <c r="AC137" s="102"/>
      <c r="AD137" s="130">
        <v>189.58538315696194</v>
      </c>
      <c r="AE137" s="131">
        <v>5.6729607450868455E-2</v>
      </c>
      <c r="AF137" s="102"/>
      <c r="AG137" s="102"/>
      <c r="AH137" s="102"/>
    </row>
    <row r="138" spans="17:34">
      <c r="Q138" s="109" t="s">
        <v>1</v>
      </c>
      <c r="R138" s="107">
        <v>210</v>
      </c>
      <c r="S138" s="111">
        <f>R138+$R$11*SIN(PI()/180*AD137)*AE137</f>
        <v>192.76021872368011</v>
      </c>
      <c r="T138" s="102"/>
      <c r="U138" s="108">
        <v>840</v>
      </c>
      <c r="V138" s="107">
        <v>700</v>
      </c>
      <c r="W138" s="102"/>
      <c r="X138" s="102"/>
      <c r="Y138" s="102"/>
      <c r="Z138" s="102"/>
      <c r="AA138" s="102"/>
      <c r="AB138" s="102"/>
      <c r="AC138" s="102"/>
      <c r="AD138" s="130"/>
      <c r="AE138" s="131"/>
      <c r="AF138" s="102"/>
      <c r="AG138" s="102"/>
      <c r="AH138" s="102"/>
    </row>
    <row r="139" spans="17:34">
      <c r="Q139" s="110"/>
      <c r="R139" s="107"/>
      <c r="S139" s="111"/>
      <c r="T139" s="102"/>
      <c r="U139" s="102"/>
      <c r="V139" s="102"/>
      <c r="W139" s="102"/>
      <c r="X139" s="102"/>
      <c r="Y139" s="102"/>
      <c r="Z139" s="102"/>
      <c r="AA139" s="102"/>
      <c r="AB139" s="102"/>
      <c r="AC139" s="102"/>
      <c r="AD139" s="130"/>
      <c r="AE139" s="131"/>
      <c r="AF139" s="102"/>
      <c r="AG139" s="102"/>
      <c r="AH139" s="102"/>
    </row>
    <row r="140" spans="17:34">
      <c r="Q140" s="109" t="s">
        <v>0</v>
      </c>
      <c r="R140" s="107">
        <v>420</v>
      </c>
      <c r="S140" s="111">
        <f>R140+$R$11*COS(PI()/180*AD140)*AE140</f>
        <v>302.94262892534863</v>
      </c>
      <c r="T140" s="102"/>
      <c r="U140" s="102"/>
      <c r="V140" s="102"/>
      <c r="W140" s="102"/>
      <c r="X140" s="102"/>
      <c r="Y140" s="102"/>
      <c r="Z140" s="102"/>
      <c r="AA140" s="102"/>
      <c r="AB140" s="102"/>
      <c r="AC140" s="102"/>
      <c r="AD140" s="130">
        <v>162.12275299751224</v>
      </c>
      <c r="AE140" s="131">
        <v>6.7395104548832435E-2</v>
      </c>
      <c r="AF140" s="102"/>
      <c r="AG140" s="102"/>
      <c r="AH140" s="102"/>
    </row>
    <row r="141" spans="17:34">
      <c r="Q141" s="109" t="s">
        <v>1</v>
      </c>
      <c r="R141" s="107">
        <v>770</v>
      </c>
      <c r="S141" s="111">
        <f>R141+$R$11*SIN(PI()/180*AD140)*AE140</f>
        <v>807.75717256055611</v>
      </c>
      <c r="T141" s="102"/>
      <c r="U141" s="102"/>
      <c r="V141" s="102"/>
      <c r="W141" s="102"/>
      <c r="X141" s="102"/>
      <c r="Y141" s="102"/>
      <c r="Z141" s="102"/>
      <c r="AA141" s="102"/>
      <c r="AB141" s="102"/>
      <c r="AC141" s="102"/>
      <c r="AD141" s="130"/>
      <c r="AE141" s="131"/>
      <c r="AF141" s="102"/>
      <c r="AG141" s="102"/>
      <c r="AH141" s="102"/>
    </row>
    <row r="142" spans="17:34">
      <c r="Q142" s="110"/>
      <c r="R142" s="107"/>
      <c r="S142" s="111"/>
      <c r="T142" s="102"/>
      <c r="U142" s="102"/>
      <c r="V142" s="102"/>
      <c r="W142" s="102"/>
      <c r="X142" s="102"/>
      <c r="Y142" s="102"/>
      <c r="Z142" s="102"/>
      <c r="AA142" s="102"/>
      <c r="AB142" s="102"/>
      <c r="AC142" s="102"/>
      <c r="AD142" s="130"/>
      <c r="AE142" s="131"/>
      <c r="AF142" s="102"/>
      <c r="AG142" s="102"/>
      <c r="AH142" s="102"/>
    </row>
    <row r="143" spans="17:34">
      <c r="Q143" s="109" t="s">
        <v>0</v>
      </c>
      <c r="R143" s="107">
        <v>250</v>
      </c>
      <c r="S143" s="111">
        <f>R143+$R$11*COS(PI()/180*AD143)*AE143</f>
        <v>-85.543764972832321</v>
      </c>
      <c r="T143" s="102"/>
      <c r="U143" s="102"/>
      <c r="V143" s="102"/>
      <c r="W143" s="102"/>
      <c r="X143" s="102"/>
      <c r="Y143" s="102"/>
      <c r="Z143" s="102"/>
      <c r="AA143" s="102"/>
      <c r="AB143" s="102"/>
      <c r="AC143" s="102"/>
      <c r="AD143" s="130">
        <v>220.62613548194577</v>
      </c>
      <c r="AE143" s="131">
        <v>0.24224743638560226</v>
      </c>
      <c r="AF143" s="102"/>
      <c r="AG143" s="102"/>
      <c r="AH143" s="102"/>
    </row>
    <row r="144" spans="17:34">
      <c r="Q144" s="109" t="s">
        <v>1</v>
      </c>
      <c r="R144" s="107">
        <v>400</v>
      </c>
      <c r="S144" s="111">
        <f>R144+$R$11*SIN(PI()/180*AD143)*AE143</f>
        <v>112.13860761557686</v>
      </c>
      <c r="T144" s="102"/>
      <c r="U144" s="102"/>
      <c r="V144" s="102"/>
      <c r="W144" s="102"/>
      <c r="X144" s="102"/>
      <c r="Y144" s="102"/>
      <c r="Z144" s="102"/>
      <c r="AA144" s="102"/>
      <c r="AB144" s="102"/>
      <c r="AC144" s="102"/>
      <c r="AD144" s="130"/>
      <c r="AE144" s="131"/>
      <c r="AF144" s="102"/>
      <c r="AG144" s="102"/>
      <c r="AH144" s="102"/>
    </row>
    <row r="145" spans="17:34">
      <c r="Q145" s="110"/>
      <c r="R145" s="107"/>
      <c r="S145" s="111"/>
      <c r="T145" s="102"/>
      <c r="U145" s="102"/>
      <c r="V145" s="102"/>
      <c r="W145" s="102"/>
      <c r="X145" s="102"/>
      <c r="Y145" s="102"/>
      <c r="Z145" s="102"/>
      <c r="AA145" s="102"/>
      <c r="AB145" s="102"/>
      <c r="AC145" s="102"/>
      <c r="AD145" s="130"/>
      <c r="AE145" s="131"/>
      <c r="AF145" s="102"/>
      <c r="AG145" s="102"/>
      <c r="AH145" s="102"/>
    </row>
    <row r="146" spans="17:34">
      <c r="Q146" s="109" t="s">
        <v>0</v>
      </c>
      <c r="R146" s="107">
        <v>840</v>
      </c>
      <c r="S146" s="111">
        <f>R146+$R$11*COS(PI()/180*AD146)*AE146</f>
        <v>-527.32224177767671</v>
      </c>
      <c r="T146" s="102"/>
      <c r="U146" s="102"/>
      <c r="V146" s="102"/>
      <c r="W146" s="102"/>
      <c r="X146" s="102"/>
      <c r="Y146" s="102"/>
      <c r="Z146" s="102"/>
      <c r="AA146" s="102"/>
      <c r="AB146" s="102"/>
      <c r="AC146" s="102"/>
      <c r="AD146" s="130">
        <v>222.52269160077913</v>
      </c>
      <c r="AE146" s="131">
        <v>1.0165641650790334</v>
      </c>
      <c r="AF146" s="102"/>
      <c r="AG146" s="102"/>
      <c r="AH146" s="102"/>
    </row>
    <row r="147" spans="17:34">
      <c r="Q147" s="109" t="s">
        <v>1</v>
      </c>
      <c r="R147" s="107">
        <v>700</v>
      </c>
      <c r="S147" s="111">
        <f>R147+$R$11*SIN(PI()/180*AD146)*AE146</f>
        <v>-553.91656842298562</v>
      </c>
      <c r="T147" s="102"/>
      <c r="U147" s="102"/>
      <c r="V147" s="102"/>
      <c r="W147" s="102"/>
      <c r="X147" s="102"/>
      <c r="Y147" s="102"/>
      <c r="Z147" s="102"/>
      <c r="AA147" s="102"/>
      <c r="AB147" s="102"/>
      <c r="AC147" s="102"/>
      <c r="AD147" s="130"/>
      <c r="AE147" s="131"/>
      <c r="AF147" s="102"/>
      <c r="AG147" s="102"/>
      <c r="AH147" s="102"/>
    </row>
    <row r="148" spans="17:34">
      <c r="Q148" s="110"/>
      <c r="R148" s="107"/>
      <c r="S148" s="107"/>
      <c r="T148" s="102"/>
      <c r="U148" s="102"/>
      <c r="V148" s="102"/>
      <c r="W148" s="102"/>
      <c r="X148" s="102"/>
      <c r="Y148" s="102"/>
      <c r="Z148" s="102"/>
      <c r="AA148" s="102"/>
      <c r="AB148" s="102"/>
      <c r="AC148" s="102"/>
      <c r="AD148" s="102"/>
      <c r="AE148" s="102"/>
      <c r="AF148" s="102"/>
      <c r="AG148" s="102"/>
      <c r="AH148" s="102"/>
    </row>
    <row r="149" spans="17:34">
      <c r="Q149" s="109"/>
      <c r="R149" s="107"/>
      <c r="S149" s="107"/>
      <c r="T149" s="102"/>
      <c r="U149" s="102"/>
      <c r="V149" s="102"/>
      <c r="W149" s="102"/>
      <c r="X149" s="102"/>
      <c r="Y149" s="102"/>
      <c r="Z149" s="102"/>
      <c r="AA149" s="102"/>
      <c r="AB149" s="102"/>
      <c r="AC149" s="102"/>
      <c r="AD149" s="102"/>
      <c r="AE149" s="102"/>
      <c r="AF149" s="102"/>
      <c r="AG149" s="102"/>
      <c r="AH149" s="102"/>
    </row>
    <row r="150" spans="17:34" ht="15.75" thickBot="1"/>
    <row r="151" spans="17:34">
      <c r="Q151" s="112"/>
      <c r="R151" s="112"/>
      <c r="S151" s="112"/>
      <c r="T151" s="112"/>
      <c r="U151" s="112"/>
      <c r="V151" s="112"/>
      <c r="W151" s="113" t="s">
        <v>125</v>
      </c>
      <c r="X151" s="112"/>
      <c r="Y151" s="112"/>
      <c r="Z151" s="112"/>
      <c r="AA151" s="112"/>
      <c r="AB151" s="112"/>
      <c r="AC151" s="112"/>
      <c r="AD151" s="112"/>
      <c r="AE151" s="112"/>
      <c r="AF151" s="112"/>
      <c r="AG151" s="112"/>
      <c r="AH151" s="114"/>
    </row>
    <row r="152" spans="17:34">
      <c r="Q152" s="147" t="s">
        <v>126</v>
      </c>
      <c r="R152" s="147"/>
      <c r="S152" s="148"/>
      <c r="T152" s="148"/>
      <c r="U152" s="115"/>
      <c r="V152" s="115"/>
      <c r="W152" s="115"/>
      <c r="X152" s="115"/>
      <c r="Y152" s="115"/>
      <c r="Z152" s="115"/>
      <c r="AA152" s="115"/>
      <c r="AB152" s="115"/>
      <c r="AC152" s="115"/>
      <c r="AD152" s="115"/>
      <c r="AE152" s="115"/>
      <c r="AF152" s="115"/>
      <c r="AG152" s="115"/>
      <c r="AH152" s="116"/>
    </row>
    <row r="153" spans="17:34">
      <c r="Q153" s="96"/>
      <c r="R153" s="96">
        <v>0</v>
      </c>
      <c r="S153" s="96">
        <f t="shared" ref="S153:AG153" si="93">R153+$C$3</f>
        <v>0</v>
      </c>
      <c r="T153" s="96">
        <f t="shared" si="93"/>
        <v>0</v>
      </c>
      <c r="U153" s="96">
        <f t="shared" si="93"/>
        <v>0</v>
      </c>
      <c r="V153" s="96">
        <f t="shared" si="93"/>
        <v>0</v>
      </c>
      <c r="W153" s="96">
        <f t="shared" si="93"/>
        <v>0</v>
      </c>
      <c r="X153" s="96">
        <f t="shared" si="93"/>
        <v>0</v>
      </c>
      <c r="Y153" s="96">
        <f t="shared" si="93"/>
        <v>0</v>
      </c>
      <c r="Z153" s="96">
        <f t="shared" si="93"/>
        <v>0</v>
      </c>
      <c r="AA153" s="96">
        <f t="shared" si="93"/>
        <v>0</v>
      </c>
      <c r="AB153" s="96">
        <f t="shared" si="93"/>
        <v>0</v>
      </c>
      <c r="AC153" s="96">
        <f t="shared" si="93"/>
        <v>0</v>
      </c>
      <c r="AD153" s="96">
        <f t="shared" si="93"/>
        <v>0</v>
      </c>
      <c r="AE153" s="96">
        <f t="shared" si="93"/>
        <v>0</v>
      </c>
      <c r="AF153" s="96">
        <f t="shared" si="93"/>
        <v>0</v>
      </c>
      <c r="AG153" s="96">
        <f t="shared" si="93"/>
        <v>0</v>
      </c>
      <c r="AH153" s="116"/>
    </row>
    <row r="154" spans="17:34">
      <c r="Q154" s="98">
        <f t="shared" ref="Q154:Q168" si="94">Q15</f>
        <v>980</v>
      </c>
      <c r="R154" s="117">
        <f>R155</f>
        <v>0</v>
      </c>
      <c r="S154" s="117">
        <f t="shared" ref="S154:AF154" ca="1" si="95">S155</f>
        <v>0</v>
      </c>
      <c r="T154" s="117">
        <f t="shared" ca="1" si="95"/>
        <v>0</v>
      </c>
      <c r="U154" s="117">
        <f t="shared" ca="1" si="95"/>
        <v>0</v>
      </c>
      <c r="V154" s="117">
        <f t="shared" ca="1" si="95"/>
        <v>0</v>
      </c>
      <c r="W154" s="117">
        <f t="shared" ca="1" si="95"/>
        <v>0</v>
      </c>
      <c r="X154" s="117">
        <f t="shared" ca="1" si="95"/>
        <v>0</v>
      </c>
      <c r="Y154" s="117">
        <f t="shared" ca="1" si="95"/>
        <v>0</v>
      </c>
      <c r="Z154" s="117">
        <f t="shared" ca="1" si="95"/>
        <v>0</v>
      </c>
      <c r="AA154" s="117">
        <f t="shared" ca="1" si="95"/>
        <v>0</v>
      </c>
      <c r="AB154" s="117">
        <f t="shared" ca="1" si="95"/>
        <v>0</v>
      </c>
      <c r="AC154" s="117">
        <f t="shared" ca="1" si="95"/>
        <v>0</v>
      </c>
      <c r="AD154" s="117">
        <f t="shared" ca="1" si="95"/>
        <v>0</v>
      </c>
      <c r="AE154" s="117">
        <f t="shared" ca="1" si="95"/>
        <v>0</v>
      </c>
      <c r="AF154" s="117">
        <f t="shared" si="95"/>
        <v>0</v>
      </c>
      <c r="AG154" s="98">
        <f>Q154</f>
        <v>980</v>
      </c>
      <c r="AH154" s="116"/>
    </row>
    <row r="155" spans="17:34">
      <c r="Q155" s="98">
        <f t="shared" si="94"/>
        <v>910</v>
      </c>
      <c r="R155" s="117">
        <f t="shared" ref="R155:AF155" si="96">IF(R15+0.0001&gt;R16,0,1)</f>
        <v>0</v>
      </c>
      <c r="S155" s="117">
        <f t="shared" ca="1" si="96"/>
        <v>0</v>
      </c>
      <c r="T155" s="117">
        <f t="shared" ca="1" si="96"/>
        <v>0</v>
      </c>
      <c r="U155" s="117">
        <f t="shared" ca="1" si="96"/>
        <v>0</v>
      </c>
      <c r="V155" s="117">
        <f t="shared" ca="1" si="96"/>
        <v>0</v>
      </c>
      <c r="W155" s="117">
        <f t="shared" ca="1" si="96"/>
        <v>0</v>
      </c>
      <c r="X155" s="117">
        <f t="shared" ca="1" si="96"/>
        <v>0</v>
      </c>
      <c r="Y155" s="117">
        <f t="shared" ca="1" si="96"/>
        <v>0</v>
      </c>
      <c r="Z155" s="117">
        <f t="shared" ca="1" si="96"/>
        <v>0</v>
      </c>
      <c r="AA155" s="117">
        <f t="shared" ca="1" si="96"/>
        <v>0</v>
      </c>
      <c r="AB155" s="117">
        <f t="shared" ca="1" si="96"/>
        <v>0</v>
      </c>
      <c r="AC155" s="117">
        <f t="shared" ca="1" si="96"/>
        <v>0</v>
      </c>
      <c r="AD155" s="117">
        <f t="shared" ca="1" si="96"/>
        <v>0</v>
      </c>
      <c r="AE155" s="117">
        <f t="shared" ca="1" si="96"/>
        <v>0</v>
      </c>
      <c r="AF155" s="117">
        <f t="shared" si="96"/>
        <v>0</v>
      </c>
      <c r="AG155" s="98">
        <f t="shared" ref="AG155:AG168" si="97">Q155</f>
        <v>910</v>
      </c>
      <c r="AH155" s="116"/>
    </row>
    <row r="156" spans="17:34">
      <c r="Q156" s="98">
        <f t="shared" si="94"/>
        <v>840</v>
      </c>
      <c r="R156" s="117">
        <f t="shared" ref="R156:AF156" si="98">IF(R16+0.0001&gt;R17,0,1)</f>
        <v>0</v>
      </c>
      <c r="S156" s="117">
        <f t="shared" ca="1" si="98"/>
        <v>1</v>
      </c>
      <c r="T156" s="117">
        <f t="shared" ca="1" si="98"/>
        <v>0</v>
      </c>
      <c r="U156" s="117">
        <f t="shared" ca="1" si="98"/>
        <v>1</v>
      </c>
      <c r="V156" s="117">
        <f t="shared" ca="1" si="98"/>
        <v>1</v>
      </c>
      <c r="W156" s="117">
        <f t="shared" ca="1" si="98"/>
        <v>0</v>
      </c>
      <c r="X156" s="117">
        <f t="shared" ca="1" si="98"/>
        <v>1</v>
      </c>
      <c r="Y156" s="117">
        <f t="shared" ca="1" si="98"/>
        <v>1</v>
      </c>
      <c r="Z156" s="117">
        <f t="shared" ca="1" si="98"/>
        <v>1</v>
      </c>
      <c r="AA156" s="117">
        <f t="shared" ca="1" si="98"/>
        <v>1</v>
      </c>
      <c r="AB156" s="117">
        <f t="shared" ca="1" si="98"/>
        <v>1</v>
      </c>
      <c r="AC156" s="117">
        <f t="shared" ca="1" si="98"/>
        <v>1</v>
      </c>
      <c r="AD156" s="117">
        <f t="shared" ca="1" si="98"/>
        <v>1</v>
      </c>
      <c r="AE156" s="117">
        <f t="shared" ca="1" si="98"/>
        <v>0</v>
      </c>
      <c r="AF156" s="117">
        <f t="shared" si="98"/>
        <v>0</v>
      </c>
      <c r="AG156" s="98">
        <f t="shared" si="97"/>
        <v>840</v>
      </c>
      <c r="AH156" s="116"/>
    </row>
    <row r="157" spans="17:34">
      <c r="Q157" s="98">
        <f t="shared" si="94"/>
        <v>770</v>
      </c>
      <c r="R157" s="117">
        <f t="shared" ref="R157:AF157" si="99">IF(R17+0.0001&gt;R18,0,1)</f>
        <v>0</v>
      </c>
      <c r="S157" s="117">
        <f t="shared" ca="1" si="99"/>
        <v>0</v>
      </c>
      <c r="T157" s="117">
        <f t="shared" ca="1" si="99"/>
        <v>1</v>
      </c>
      <c r="U157" s="117">
        <f t="shared" ca="1" si="99"/>
        <v>0</v>
      </c>
      <c r="V157" s="117">
        <f t="shared" ca="1" si="99"/>
        <v>0</v>
      </c>
      <c r="W157" s="117">
        <f t="shared" ca="1" si="99"/>
        <v>1</v>
      </c>
      <c r="X157" s="117">
        <f t="shared" ca="1" si="99"/>
        <v>1</v>
      </c>
      <c r="Y157" s="117">
        <f t="shared" ca="1" si="99"/>
        <v>1</v>
      </c>
      <c r="Z157" s="117">
        <f t="shared" ca="1" si="99"/>
        <v>1</v>
      </c>
      <c r="AA157" s="117">
        <f t="shared" ca="1" si="99"/>
        <v>1</v>
      </c>
      <c r="AB157" s="117">
        <f t="shared" ca="1" si="99"/>
        <v>0</v>
      </c>
      <c r="AC157" s="117">
        <f t="shared" ca="1" si="99"/>
        <v>0</v>
      </c>
      <c r="AD157" s="117">
        <f t="shared" ca="1" si="99"/>
        <v>0</v>
      </c>
      <c r="AE157" s="117">
        <f t="shared" ca="1" si="99"/>
        <v>0</v>
      </c>
      <c r="AF157" s="117">
        <f t="shared" si="99"/>
        <v>0</v>
      </c>
      <c r="AG157" s="98">
        <f t="shared" si="97"/>
        <v>770</v>
      </c>
      <c r="AH157" s="116"/>
    </row>
    <row r="158" spans="17:34">
      <c r="Q158" s="98">
        <f t="shared" si="94"/>
        <v>700</v>
      </c>
      <c r="R158" s="117">
        <f t="shared" ref="R158:AF158" si="100">IF(R18+0.0001&gt;R19,0,1)</f>
        <v>0</v>
      </c>
      <c r="S158" s="117">
        <f t="shared" ca="1" si="100"/>
        <v>0</v>
      </c>
      <c r="T158" s="117">
        <f t="shared" ca="1" si="100"/>
        <v>1</v>
      </c>
      <c r="U158" s="117">
        <f t="shared" ca="1" si="100"/>
        <v>0</v>
      </c>
      <c r="V158" s="117">
        <f t="shared" ca="1" si="100"/>
        <v>0</v>
      </c>
      <c r="W158" s="117">
        <f t="shared" ca="1" si="100"/>
        <v>1</v>
      </c>
      <c r="X158" s="117">
        <f t="shared" ca="1" si="100"/>
        <v>1</v>
      </c>
      <c r="Y158" s="117">
        <f t="shared" ca="1" si="100"/>
        <v>1</v>
      </c>
      <c r="Z158" s="117">
        <f t="shared" ca="1" si="100"/>
        <v>1</v>
      </c>
      <c r="AA158" s="117">
        <f t="shared" ca="1" si="100"/>
        <v>1</v>
      </c>
      <c r="AB158" s="117">
        <f t="shared" ca="1" si="100"/>
        <v>0</v>
      </c>
      <c r="AC158" s="117">
        <f t="shared" ca="1" si="100"/>
        <v>0</v>
      </c>
      <c r="AD158" s="117">
        <f t="shared" ca="1" si="100"/>
        <v>0</v>
      </c>
      <c r="AE158" s="117">
        <f t="shared" ca="1" si="100"/>
        <v>0</v>
      </c>
      <c r="AF158" s="117">
        <f t="shared" si="100"/>
        <v>0</v>
      </c>
      <c r="AG158" s="98">
        <f t="shared" si="97"/>
        <v>700</v>
      </c>
      <c r="AH158" s="116"/>
    </row>
    <row r="159" spans="17:34">
      <c r="Q159" s="98">
        <f t="shared" si="94"/>
        <v>630</v>
      </c>
      <c r="R159" s="117">
        <f t="shared" ref="R159:AF159" si="101">IF(R19+0.0001&gt;R20,0,1)</f>
        <v>0</v>
      </c>
      <c r="S159" s="117">
        <f t="shared" ca="1" si="101"/>
        <v>1</v>
      </c>
      <c r="T159" s="117">
        <f t="shared" ca="1" si="101"/>
        <v>0</v>
      </c>
      <c r="U159" s="117">
        <f t="shared" ca="1" si="101"/>
        <v>0</v>
      </c>
      <c r="V159" s="117">
        <f t="shared" ca="1" si="101"/>
        <v>1</v>
      </c>
      <c r="W159" s="117">
        <f t="shared" ca="1" si="101"/>
        <v>1</v>
      </c>
      <c r="X159" s="117">
        <f t="shared" ca="1" si="101"/>
        <v>1</v>
      </c>
      <c r="Y159" s="117">
        <f t="shared" ca="1" si="101"/>
        <v>1</v>
      </c>
      <c r="Z159" s="117">
        <f t="shared" ca="1" si="101"/>
        <v>1</v>
      </c>
      <c r="AA159" s="117">
        <f t="shared" ca="1" si="101"/>
        <v>1</v>
      </c>
      <c r="AB159" s="117">
        <f t="shared" ca="1" si="101"/>
        <v>0</v>
      </c>
      <c r="AC159" s="117">
        <f t="shared" ca="1" si="101"/>
        <v>0</v>
      </c>
      <c r="AD159" s="117">
        <f t="shared" ca="1" si="101"/>
        <v>0</v>
      </c>
      <c r="AE159" s="117">
        <f t="shared" ca="1" si="101"/>
        <v>1</v>
      </c>
      <c r="AF159" s="117">
        <f t="shared" si="101"/>
        <v>0</v>
      </c>
      <c r="AG159" s="98">
        <f t="shared" si="97"/>
        <v>630</v>
      </c>
      <c r="AH159" s="116"/>
    </row>
    <row r="160" spans="17:34">
      <c r="Q160" s="98">
        <f t="shared" si="94"/>
        <v>560</v>
      </c>
      <c r="R160" s="117">
        <f t="shared" ref="R160:AF160" si="102">IF(R20+0.0001&gt;R21,0,1)</f>
        <v>0</v>
      </c>
      <c r="S160" s="117">
        <f t="shared" ca="1" si="102"/>
        <v>1</v>
      </c>
      <c r="T160" s="117">
        <f t="shared" ca="1" si="102"/>
        <v>0</v>
      </c>
      <c r="U160" s="117">
        <f t="shared" ca="1" si="102"/>
        <v>0</v>
      </c>
      <c r="V160" s="117">
        <f t="shared" ca="1" si="102"/>
        <v>0</v>
      </c>
      <c r="W160" s="117">
        <f t="shared" ca="1" si="102"/>
        <v>1</v>
      </c>
      <c r="X160" s="117">
        <f t="shared" ca="1" si="102"/>
        <v>1</v>
      </c>
      <c r="Y160" s="117">
        <f t="shared" ca="1" si="102"/>
        <v>0</v>
      </c>
      <c r="Z160" s="117">
        <f t="shared" ca="1" si="102"/>
        <v>0</v>
      </c>
      <c r="AA160" s="117">
        <f t="shared" ca="1" si="102"/>
        <v>0</v>
      </c>
      <c r="AB160" s="117">
        <f t="shared" ca="1" si="102"/>
        <v>0</v>
      </c>
      <c r="AC160" s="117">
        <f t="shared" ca="1" si="102"/>
        <v>0</v>
      </c>
      <c r="AD160" s="117">
        <f t="shared" ca="1" si="102"/>
        <v>1</v>
      </c>
      <c r="AE160" s="117">
        <f t="shared" ca="1" si="102"/>
        <v>1</v>
      </c>
      <c r="AF160" s="117">
        <f t="shared" si="102"/>
        <v>0</v>
      </c>
      <c r="AG160" s="98">
        <f t="shared" si="97"/>
        <v>560</v>
      </c>
      <c r="AH160" s="116"/>
    </row>
    <row r="161" spans="17:34">
      <c r="Q161" s="98">
        <f t="shared" si="94"/>
        <v>490</v>
      </c>
      <c r="R161" s="117">
        <f t="shared" ref="R161:AF161" si="103">IF(R21+0.0001&gt;R22,0,1)</f>
        <v>0</v>
      </c>
      <c r="S161" s="117">
        <f t="shared" ca="1" si="103"/>
        <v>1</v>
      </c>
      <c r="T161" s="117">
        <f t="shared" ca="1" si="103"/>
        <v>0</v>
      </c>
      <c r="U161" s="117">
        <f t="shared" ca="1" si="103"/>
        <v>1</v>
      </c>
      <c r="V161" s="117">
        <f t="shared" ca="1" si="103"/>
        <v>0</v>
      </c>
      <c r="W161" s="117">
        <f t="shared" ca="1" si="103"/>
        <v>0</v>
      </c>
      <c r="X161" s="117">
        <f t="shared" ca="1" si="103"/>
        <v>0</v>
      </c>
      <c r="Y161" s="117">
        <f t="shared" ca="1" si="103"/>
        <v>0</v>
      </c>
      <c r="Z161" s="117">
        <f t="shared" ca="1" si="103"/>
        <v>0</v>
      </c>
      <c r="AA161" s="117">
        <f t="shared" ca="1" si="103"/>
        <v>0</v>
      </c>
      <c r="AB161" s="117">
        <f t="shared" ca="1" si="103"/>
        <v>0</v>
      </c>
      <c r="AC161" s="117">
        <f t="shared" ca="1" si="103"/>
        <v>0</v>
      </c>
      <c r="AD161" s="117">
        <f t="shared" ca="1" si="103"/>
        <v>1</v>
      </c>
      <c r="AE161" s="117">
        <f t="shared" ca="1" si="103"/>
        <v>0</v>
      </c>
      <c r="AF161" s="117">
        <f t="shared" si="103"/>
        <v>0</v>
      </c>
      <c r="AG161" s="98">
        <f t="shared" si="97"/>
        <v>490</v>
      </c>
      <c r="AH161" s="116"/>
    </row>
    <row r="162" spans="17:34">
      <c r="Q162" s="98">
        <f t="shared" si="94"/>
        <v>420</v>
      </c>
      <c r="R162" s="117">
        <f t="shared" ref="R162:AF162" si="104">IF(R22+0.0001&gt;R23,0,1)</f>
        <v>0</v>
      </c>
      <c r="S162" s="117">
        <f t="shared" ca="1" si="104"/>
        <v>0</v>
      </c>
      <c r="T162" s="117">
        <f t="shared" ca="1" si="104"/>
        <v>0</v>
      </c>
      <c r="U162" s="117">
        <f t="shared" ca="1" si="104"/>
        <v>0</v>
      </c>
      <c r="V162" s="117">
        <f t="shared" ca="1" si="104"/>
        <v>0</v>
      </c>
      <c r="W162" s="117">
        <f t="shared" ca="1" si="104"/>
        <v>0</v>
      </c>
      <c r="X162" s="117">
        <f t="shared" ca="1" si="104"/>
        <v>0</v>
      </c>
      <c r="Y162" s="117">
        <f t="shared" ca="1" si="104"/>
        <v>0</v>
      </c>
      <c r="Z162" s="117">
        <f t="shared" ca="1" si="104"/>
        <v>0</v>
      </c>
      <c r="AA162" s="117">
        <f t="shared" ca="1" si="104"/>
        <v>0</v>
      </c>
      <c r="AB162" s="117">
        <f t="shared" ca="1" si="104"/>
        <v>0</v>
      </c>
      <c r="AC162" s="117">
        <f t="shared" ca="1" si="104"/>
        <v>1</v>
      </c>
      <c r="AD162" s="117">
        <f t="shared" ca="1" si="104"/>
        <v>1</v>
      </c>
      <c r="AE162" s="117">
        <f t="shared" ca="1" si="104"/>
        <v>1</v>
      </c>
      <c r="AF162" s="117">
        <f t="shared" si="104"/>
        <v>0</v>
      </c>
      <c r="AG162" s="98">
        <f t="shared" si="97"/>
        <v>420</v>
      </c>
      <c r="AH162" s="116"/>
    </row>
    <row r="163" spans="17:34">
      <c r="Q163" s="98">
        <f t="shared" si="94"/>
        <v>350</v>
      </c>
      <c r="R163" s="117">
        <f t="shared" ref="R163:AF163" si="105">IF(R23+0.0001&gt;R24,0,1)</f>
        <v>0</v>
      </c>
      <c r="S163" s="117">
        <f t="shared" ca="1" si="105"/>
        <v>0</v>
      </c>
      <c r="T163" s="117">
        <f t="shared" ca="1" si="105"/>
        <v>0</v>
      </c>
      <c r="U163" s="117">
        <f t="shared" ca="1" si="105"/>
        <v>0</v>
      </c>
      <c r="V163" s="117">
        <f t="shared" ca="1" si="105"/>
        <v>0</v>
      </c>
      <c r="W163" s="117">
        <f t="shared" ca="1" si="105"/>
        <v>0</v>
      </c>
      <c r="X163" s="117">
        <f t="shared" ca="1" si="105"/>
        <v>0</v>
      </c>
      <c r="Y163" s="117">
        <f t="shared" ca="1" si="105"/>
        <v>0</v>
      </c>
      <c r="Z163" s="117">
        <f t="shared" ca="1" si="105"/>
        <v>0</v>
      </c>
      <c r="AA163" s="117">
        <f t="shared" ca="1" si="105"/>
        <v>0</v>
      </c>
      <c r="AB163" s="117">
        <f t="shared" ca="1" si="105"/>
        <v>0</v>
      </c>
      <c r="AC163" s="117">
        <f t="shared" ca="1" si="105"/>
        <v>1</v>
      </c>
      <c r="AD163" s="117">
        <f t="shared" ca="1" si="105"/>
        <v>1</v>
      </c>
      <c r="AE163" s="117">
        <f t="shared" ca="1" si="105"/>
        <v>1</v>
      </c>
      <c r="AF163" s="117">
        <f t="shared" si="105"/>
        <v>0</v>
      </c>
      <c r="AG163" s="98">
        <f t="shared" si="97"/>
        <v>350</v>
      </c>
      <c r="AH163" s="116"/>
    </row>
    <row r="164" spans="17:34">
      <c r="Q164" s="98">
        <f t="shared" si="94"/>
        <v>280</v>
      </c>
      <c r="R164" s="117">
        <f t="shared" ref="R164:AF164" si="106">IF(R24+0.0001&gt;R25,0,1)</f>
        <v>0</v>
      </c>
      <c r="S164" s="117">
        <f t="shared" ca="1" si="106"/>
        <v>0</v>
      </c>
      <c r="T164" s="117">
        <f t="shared" ca="1" si="106"/>
        <v>0</v>
      </c>
      <c r="U164" s="117">
        <f t="shared" ca="1" si="106"/>
        <v>0</v>
      </c>
      <c r="V164" s="117">
        <f t="shared" ca="1" si="106"/>
        <v>0</v>
      </c>
      <c r="W164" s="117">
        <f t="shared" ca="1" si="106"/>
        <v>0</v>
      </c>
      <c r="X164" s="117">
        <f t="shared" ca="1" si="106"/>
        <v>0</v>
      </c>
      <c r="Y164" s="117">
        <f t="shared" ca="1" si="106"/>
        <v>0</v>
      </c>
      <c r="Z164" s="117">
        <f t="shared" ca="1" si="106"/>
        <v>0</v>
      </c>
      <c r="AA164" s="117">
        <f t="shared" ca="1" si="106"/>
        <v>0</v>
      </c>
      <c r="AB164" s="117">
        <f t="shared" ca="1" si="106"/>
        <v>0</v>
      </c>
      <c r="AC164" s="117">
        <f t="shared" ca="1" si="106"/>
        <v>0</v>
      </c>
      <c r="AD164" s="117">
        <f t="shared" ca="1" si="106"/>
        <v>1</v>
      </c>
      <c r="AE164" s="117">
        <f t="shared" ca="1" si="106"/>
        <v>1</v>
      </c>
      <c r="AF164" s="117">
        <f t="shared" si="106"/>
        <v>0</v>
      </c>
      <c r="AG164" s="98">
        <f t="shared" si="97"/>
        <v>280</v>
      </c>
      <c r="AH164" s="116"/>
    </row>
    <row r="165" spans="17:34">
      <c r="Q165" s="98">
        <f t="shared" si="94"/>
        <v>210</v>
      </c>
      <c r="R165" s="117">
        <f t="shared" ref="R165:AF165" si="107">IF(R25+0.0001&gt;R26,0,1)</f>
        <v>0</v>
      </c>
      <c r="S165" s="117">
        <f t="shared" ca="1" si="107"/>
        <v>0</v>
      </c>
      <c r="T165" s="117">
        <f t="shared" ca="1" si="107"/>
        <v>0</v>
      </c>
      <c r="U165" s="117">
        <f t="shared" ca="1" si="107"/>
        <v>0</v>
      </c>
      <c r="V165" s="117">
        <f t="shared" ca="1" si="107"/>
        <v>0</v>
      </c>
      <c r="W165" s="117">
        <f t="shared" ca="1" si="107"/>
        <v>0</v>
      </c>
      <c r="X165" s="117">
        <f t="shared" ca="1" si="107"/>
        <v>0</v>
      </c>
      <c r="Y165" s="117">
        <f t="shared" ca="1" si="107"/>
        <v>0</v>
      </c>
      <c r="Z165" s="117">
        <f t="shared" ca="1" si="107"/>
        <v>0</v>
      </c>
      <c r="AA165" s="117">
        <f t="shared" ca="1" si="107"/>
        <v>0</v>
      </c>
      <c r="AB165" s="117">
        <f t="shared" ca="1" si="107"/>
        <v>0</v>
      </c>
      <c r="AC165" s="117">
        <f t="shared" ca="1" si="107"/>
        <v>0</v>
      </c>
      <c r="AD165" s="117">
        <f t="shared" ca="1" si="107"/>
        <v>0</v>
      </c>
      <c r="AE165" s="117">
        <f t="shared" ca="1" si="107"/>
        <v>1</v>
      </c>
      <c r="AF165" s="117">
        <f t="shared" si="107"/>
        <v>0</v>
      </c>
      <c r="AG165" s="98">
        <f t="shared" si="97"/>
        <v>210</v>
      </c>
      <c r="AH165" s="116"/>
    </row>
    <row r="166" spans="17:34">
      <c r="Q166" s="98">
        <f t="shared" si="94"/>
        <v>140</v>
      </c>
      <c r="R166" s="117">
        <f t="shared" ref="R166:AF166" si="108">IF(R26+0.0001&gt;R27,0,1)</f>
        <v>0</v>
      </c>
      <c r="S166" s="117">
        <f t="shared" ca="1" si="108"/>
        <v>0</v>
      </c>
      <c r="T166" s="117">
        <f t="shared" ca="1" si="108"/>
        <v>0</v>
      </c>
      <c r="U166" s="117">
        <f t="shared" ca="1" si="108"/>
        <v>0</v>
      </c>
      <c r="V166" s="117">
        <f t="shared" ca="1" si="108"/>
        <v>0</v>
      </c>
      <c r="W166" s="117">
        <f t="shared" ca="1" si="108"/>
        <v>1</v>
      </c>
      <c r="X166" s="117">
        <f t="shared" ca="1" si="108"/>
        <v>1</v>
      </c>
      <c r="Y166" s="117">
        <f t="shared" ca="1" si="108"/>
        <v>0</v>
      </c>
      <c r="Z166" s="117">
        <f t="shared" ca="1" si="108"/>
        <v>0</v>
      </c>
      <c r="AA166" s="117">
        <f t="shared" ca="1" si="108"/>
        <v>0</v>
      </c>
      <c r="AB166" s="117">
        <f t="shared" ca="1" si="108"/>
        <v>0</v>
      </c>
      <c r="AC166" s="117">
        <f t="shared" ca="1" si="108"/>
        <v>0</v>
      </c>
      <c r="AD166" s="117">
        <f t="shared" ca="1" si="108"/>
        <v>0</v>
      </c>
      <c r="AE166" s="117">
        <f t="shared" ca="1" si="108"/>
        <v>0</v>
      </c>
      <c r="AF166" s="117">
        <f t="shared" si="108"/>
        <v>0</v>
      </c>
      <c r="AG166" s="98">
        <f t="shared" si="97"/>
        <v>140</v>
      </c>
      <c r="AH166" s="116"/>
    </row>
    <row r="167" spans="17:34">
      <c r="Q167" s="98">
        <f t="shared" si="94"/>
        <v>70</v>
      </c>
      <c r="R167" s="117">
        <f t="shared" ref="R167:AF167" si="109">IF(R27+0.0001&gt;R28,0,1)</f>
        <v>0</v>
      </c>
      <c r="S167" s="117">
        <f t="shared" ca="1" si="109"/>
        <v>0</v>
      </c>
      <c r="T167" s="117">
        <f t="shared" ca="1" si="109"/>
        <v>0</v>
      </c>
      <c r="U167" s="117">
        <f t="shared" ca="1" si="109"/>
        <v>1</v>
      </c>
      <c r="V167" s="117">
        <f t="shared" ca="1" si="109"/>
        <v>1</v>
      </c>
      <c r="W167" s="117">
        <f t="shared" ca="1" si="109"/>
        <v>1</v>
      </c>
      <c r="X167" s="117">
        <f t="shared" ca="1" si="109"/>
        <v>1</v>
      </c>
      <c r="Y167" s="117">
        <f t="shared" ca="1" si="109"/>
        <v>1</v>
      </c>
      <c r="Z167" s="117">
        <f t="shared" ca="1" si="109"/>
        <v>0</v>
      </c>
      <c r="AA167" s="117">
        <f t="shared" ca="1" si="109"/>
        <v>0</v>
      </c>
      <c r="AB167" s="117">
        <f t="shared" ca="1" si="109"/>
        <v>0</v>
      </c>
      <c r="AC167" s="117">
        <f t="shared" ca="1" si="109"/>
        <v>0</v>
      </c>
      <c r="AD167" s="117">
        <f t="shared" ca="1" si="109"/>
        <v>0</v>
      </c>
      <c r="AE167" s="117">
        <f t="shared" ca="1" si="109"/>
        <v>0</v>
      </c>
      <c r="AF167" s="117">
        <f t="shared" si="109"/>
        <v>0</v>
      </c>
      <c r="AG167" s="98">
        <f t="shared" si="97"/>
        <v>70</v>
      </c>
      <c r="AH167" s="116"/>
    </row>
    <row r="168" spans="17:34">
      <c r="Q168" s="98">
        <f t="shared" si="94"/>
        <v>0</v>
      </c>
      <c r="R168" s="117">
        <f t="shared" ref="R168:AF168" si="110">IF(R28+0.0001&gt;R29,0,1)</f>
        <v>0</v>
      </c>
      <c r="S168" s="117">
        <f t="shared" ca="1" si="110"/>
        <v>0</v>
      </c>
      <c r="T168" s="117">
        <f t="shared" ca="1" si="110"/>
        <v>0</v>
      </c>
      <c r="U168" s="117">
        <f t="shared" ca="1" si="110"/>
        <v>0</v>
      </c>
      <c r="V168" s="117">
        <f t="shared" ca="1" si="110"/>
        <v>0</v>
      </c>
      <c r="W168" s="117">
        <f t="shared" ca="1" si="110"/>
        <v>0</v>
      </c>
      <c r="X168" s="117">
        <f t="shared" ca="1" si="110"/>
        <v>0</v>
      </c>
      <c r="Y168" s="117">
        <f t="shared" ca="1" si="110"/>
        <v>0</v>
      </c>
      <c r="Z168" s="117">
        <f t="shared" ca="1" si="110"/>
        <v>0</v>
      </c>
      <c r="AA168" s="117">
        <f t="shared" ca="1" si="110"/>
        <v>0</v>
      </c>
      <c r="AB168" s="117">
        <f t="shared" ca="1" si="110"/>
        <v>0</v>
      </c>
      <c r="AC168" s="117">
        <f t="shared" ca="1" si="110"/>
        <v>0</v>
      </c>
      <c r="AD168" s="117">
        <f t="shared" ca="1" si="110"/>
        <v>0</v>
      </c>
      <c r="AE168" s="117">
        <f t="shared" ca="1" si="110"/>
        <v>0</v>
      </c>
      <c r="AF168" s="117">
        <f t="shared" si="110"/>
        <v>0</v>
      </c>
      <c r="AG168" s="98">
        <f t="shared" si="97"/>
        <v>0</v>
      </c>
      <c r="AH168" s="116"/>
    </row>
    <row r="169" spans="17:34">
      <c r="Q169" s="96"/>
      <c r="R169" s="96">
        <v>0</v>
      </c>
      <c r="S169" s="96">
        <f t="shared" ref="S169:AG169" si="111">R169+$C$3</f>
        <v>0</v>
      </c>
      <c r="T169" s="96">
        <f t="shared" si="111"/>
        <v>0</v>
      </c>
      <c r="U169" s="96">
        <f t="shared" si="111"/>
        <v>0</v>
      </c>
      <c r="V169" s="96">
        <f t="shared" si="111"/>
        <v>0</v>
      </c>
      <c r="W169" s="96">
        <f t="shared" si="111"/>
        <v>0</v>
      </c>
      <c r="X169" s="96">
        <f t="shared" si="111"/>
        <v>0</v>
      </c>
      <c r="Y169" s="96">
        <f t="shared" si="111"/>
        <v>0</v>
      </c>
      <c r="Z169" s="96">
        <f t="shared" si="111"/>
        <v>0</v>
      </c>
      <c r="AA169" s="96">
        <f t="shared" si="111"/>
        <v>0</v>
      </c>
      <c r="AB169" s="96">
        <f t="shared" si="111"/>
        <v>0</v>
      </c>
      <c r="AC169" s="96">
        <f t="shared" si="111"/>
        <v>0</v>
      </c>
      <c r="AD169" s="96">
        <f t="shared" si="111"/>
        <v>0</v>
      </c>
      <c r="AE169" s="96">
        <f t="shared" si="111"/>
        <v>0</v>
      </c>
      <c r="AF169" s="96">
        <f t="shared" si="111"/>
        <v>0</v>
      </c>
      <c r="AG169" s="96">
        <f t="shared" si="111"/>
        <v>0</v>
      </c>
      <c r="AH169" s="116"/>
    </row>
    <row r="170" spans="17:34">
      <c r="Q170" s="115"/>
      <c r="R170" s="115"/>
      <c r="S170" s="115"/>
      <c r="T170" s="115"/>
      <c r="U170" s="115"/>
      <c r="V170" s="115"/>
      <c r="W170" s="115"/>
      <c r="X170" s="115"/>
      <c r="Y170" s="115"/>
      <c r="Z170" s="115"/>
      <c r="AA170" s="115"/>
      <c r="AB170" s="115"/>
      <c r="AC170" s="115"/>
      <c r="AD170" s="115"/>
      <c r="AE170" s="115"/>
      <c r="AF170" s="115"/>
      <c r="AG170" s="115"/>
      <c r="AH170" s="116"/>
    </row>
    <row r="171" spans="17:34">
      <c r="Q171" s="115"/>
      <c r="R171" s="115"/>
      <c r="S171" s="115"/>
      <c r="T171" s="115"/>
      <c r="U171" s="115"/>
      <c r="V171" s="115"/>
      <c r="W171" s="115"/>
      <c r="X171" s="115"/>
      <c r="Y171" s="115"/>
      <c r="Z171" s="115"/>
      <c r="AA171" s="115"/>
      <c r="AB171" s="115"/>
      <c r="AC171" s="115"/>
      <c r="AD171" s="115"/>
      <c r="AE171" s="115"/>
      <c r="AF171" s="115"/>
      <c r="AG171" s="115"/>
      <c r="AH171" s="116"/>
    </row>
    <row r="172" spans="17:34">
      <c r="Q172" s="147" t="s">
        <v>127</v>
      </c>
      <c r="R172" s="147"/>
      <c r="S172" s="148"/>
      <c r="T172" s="148"/>
      <c r="U172" s="115"/>
      <c r="V172" s="115"/>
      <c r="W172" s="115"/>
      <c r="X172" s="115"/>
      <c r="Y172" s="115"/>
      <c r="Z172" s="115"/>
      <c r="AA172" s="115"/>
      <c r="AB172" s="115"/>
      <c r="AC172" s="115"/>
      <c r="AD172" s="115"/>
      <c r="AE172" s="115"/>
      <c r="AF172" s="115"/>
      <c r="AG172" s="115"/>
      <c r="AH172" s="116"/>
    </row>
    <row r="173" spans="17:34">
      <c r="Q173" s="96"/>
      <c r="R173" s="96">
        <v>0</v>
      </c>
      <c r="S173" s="96">
        <f t="shared" ref="S173:AG173" si="112">R173+$C$3</f>
        <v>0</v>
      </c>
      <c r="T173" s="96">
        <f t="shared" si="112"/>
        <v>0</v>
      </c>
      <c r="U173" s="96">
        <f t="shared" si="112"/>
        <v>0</v>
      </c>
      <c r="V173" s="96">
        <f t="shared" si="112"/>
        <v>0</v>
      </c>
      <c r="W173" s="96">
        <f t="shared" si="112"/>
        <v>0</v>
      </c>
      <c r="X173" s="96">
        <f t="shared" si="112"/>
        <v>0</v>
      </c>
      <c r="Y173" s="96">
        <f t="shared" si="112"/>
        <v>0</v>
      </c>
      <c r="Z173" s="96">
        <f t="shared" si="112"/>
        <v>0</v>
      </c>
      <c r="AA173" s="96">
        <f t="shared" si="112"/>
        <v>0</v>
      </c>
      <c r="AB173" s="96">
        <f t="shared" si="112"/>
        <v>0</v>
      </c>
      <c r="AC173" s="96">
        <f t="shared" si="112"/>
        <v>0</v>
      </c>
      <c r="AD173" s="96">
        <f t="shared" si="112"/>
        <v>0</v>
      </c>
      <c r="AE173" s="96">
        <f t="shared" si="112"/>
        <v>0</v>
      </c>
      <c r="AF173" s="96">
        <f t="shared" si="112"/>
        <v>0</v>
      </c>
      <c r="AG173" s="96">
        <f t="shared" si="112"/>
        <v>0</v>
      </c>
      <c r="AH173" s="116"/>
    </row>
    <row r="174" spans="17:34">
      <c r="Q174" s="98">
        <f t="shared" ref="Q174:Q188" si="113">Q15</f>
        <v>980</v>
      </c>
      <c r="R174" s="118">
        <f ca="1">S174</f>
        <v>1</v>
      </c>
      <c r="S174" s="118">
        <f t="shared" ref="S174:AF174" ca="1" si="114">IF(R15+0.0001&gt;S15,0,1)</f>
        <v>1</v>
      </c>
      <c r="T174" s="118">
        <f t="shared" ca="1" si="114"/>
        <v>1</v>
      </c>
      <c r="U174" s="118">
        <f t="shared" ca="1" si="114"/>
        <v>1</v>
      </c>
      <c r="V174" s="118">
        <f t="shared" ca="1" si="114"/>
        <v>1</v>
      </c>
      <c r="W174" s="118">
        <f t="shared" ca="1" si="114"/>
        <v>1</v>
      </c>
      <c r="X174" s="118">
        <f t="shared" ca="1" si="114"/>
        <v>1</v>
      </c>
      <c r="Y174" s="118">
        <f t="shared" ca="1" si="114"/>
        <v>1</v>
      </c>
      <c r="Z174" s="118">
        <f t="shared" ca="1" si="114"/>
        <v>1</v>
      </c>
      <c r="AA174" s="118">
        <f t="shared" ca="1" si="114"/>
        <v>1</v>
      </c>
      <c r="AB174" s="118">
        <f t="shared" ca="1" si="114"/>
        <v>1</v>
      </c>
      <c r="AC174" s="118">
        <f t="shared" ca="1" si="114"/>
        <v>1</v>
      </c>
      <c r="AD174" s="118">
        <f t="shared" ca="1" si="114"/>
        <v>1</v>
      </c>
      <c r="AE174" s="118">
        <f t="shared" ca="1" si="114"/>
        <v>1</v>
      </c>
      <c r="AF174" s="118">
        <f t="shared" ca="1" si="114"/>
        <v>1</v>
      </c>
      <c r="AG174" s="98">
        <f>Q174</f>
        <v>980</v>
      </c>
      <c r="AH174" s="116"/>
    </row>
    <row r="175" spans="17:34">
      <c r="Q175" s="98">
        <f t="shared" si="113"/>
        <v>910</v>
      </c>
      <c r="R175" s="118">
        <f t="shared" ref="R175:R188" ca="1" si="115">S175</f>
        <v>1</v>
      </c>
      <c r="S175" s="118">
        <f t="shared" ref="S175:AF175" ca="1" si="116">IF(R16+0.0001&gt;S16,0,1)</f>
        <v>1</v>
      </c>
      <c r="T175" s="118">
        <f t="shared" ca="1" si="116"/>
        <v>1</v>
      </c>
      <c r="U175" s="118">
        <f t="shared" ca="1" si="116"/>
        <v>1</v>
      </c>
      <c r="V175" s="118">
        <f t="shared" ca="1" si="116"/>
        <v>1</v>
      </c>
      <c r="W175" s="118">
        <f t="shared" ca="1" si="116"/>
        <v>1</v>
      </c>
      <c r="X175" s="118">
        <f t="shared" ca="1" si="116"/>
        <v>1</v>
      </c>
      <c r="Y175" s="118">
        <f t="shared" ca="1" si="116"/>
        <v>1</v>
      </c>
      <c r="Z175" s="118">
        <f t="shared" ca="1" si="116"/>
        <v>1</v>
      </c>
      <c r="AA175" s="118">
        <f t="shared" ca="1" si="116"/>
        <v>1</v>
      </c>
      <c r="AB175" s="118">
        <f t="shared" ca="1" si="116"/>
        <v>1</v>
      </c>
      <c r="AC175" s="118">
        <f t="shared" ca="1" si="116"/>
        <v>1</v>
      </c>
      <c r="AD175" s="118">
        <f t="shared" ca="1" si="116"/>
        <v>1</v>
      </c>
      <c r="AE175" s="118">
        <f t="shared" ca="1" si="116"/>
        <v>1</v>
      </c>
      <c r="AF175" s="118">
        <f t="shared" ca="1" si="116"/>
        <v>1</v>
      </c>
      <c r="AG175" s="98">
        <f t="shared" ref="AG175:AG188" si="117">Q175</f>
        <v>910</v>
      </c>
      <c r="AH175" s="116"/>
    </row>
    <row r="176" spans="17:34">
      <c r="Q176" s="98">
        <f t="shared" si="113"/>
        <v>840</v>
      </c>
      <c r="R176" s="118">
        <f t="shared" ca="1" si="115"/>
        <v>1</v>
      </c>
      <c r="S176" s="118">
        <f t="shared" ref="S176:AF176" ca="1" si="118">IF(R17+0.0001&gt;S17,0,1)</f>
        <v>1</v>
      </c>
      <c r="T176" s="118">
        <f t="shared" ca="1" si="118"/>
        <v>1</v>
      </c>
      <c r="U176" s="118">
        <f t="shared" ca="1" si="118"/>
        <v>1</v>
      </c>
      <c r="V176" s="118">
        <f t="shared" ca="1" si="118"/>
        <v>1</v>
      </c>
      <c r="W176" s="118">
        <f t="shared" ca="1" si="118"/>
        <v>1</v>
      </c>
      <c r="X176" s="118">
        <f t="shared" ca="1" si="118"/>
        <v>1</v>
      </c>
      <c r="Y176" s="118">
        <f t="shared" ca="1" si="118"/>
        <v>1</v>
      </c>
      <c r="Z176" s="118">
        <f t="shared" ca="1" si="118"/>
        <v>1</v>
      </c>
      <c r="AA176" s="118">
        <f t="shared" ca="1" si="118"/>
        <v>1</v>
      </c>
      <c r="AB176" s="118">
        <f t="shared" ca="1" si="118"/>
        <v>1</v>
      </c>
      <c r="AC176" s="118">
        <f t="shared" ca="1" si="118"/>
        <v>1</v>
      </c>
      <c r="AD176" s="118">
        <f t="shared" ca="1" si="118"/>
        <v>1</v>
      </c>
      <c r="AE176" s="118">
        <f t="shared" ca="1" si="118"/>
        <v>1</v>
      </c>
      <c r="AF176" s="118">
        <f t="shared" ca="1" si="118"/>
        <v>1</v>
      </c>
      <c r="AG176" s="98">
        <f t="shared" si="117"/>
        <v>840</v>
      </c>
      <c r="AH176" s="116"/>
    </row>
    <row r="177" spans="17:34">
      <c r="Q177" s="98">
        <f t="shared" si="113"/>
        <v>770</v>
      </c>
      <c r="R177" s="118">
        <f t="shared" ca="1" si="115"/>
        <v>1</v>
      </c>
      <c r="S177" s="118">
        <f t="shared" ref="S177:AF177" ca="1" si="119">IF(R18+0.0001&gt;S18,0,1)</f>
        <v>1</v>
      </c>
      <c r="T177" s="118">
        <f t="shared" ca="1" si="119"/>
        <v>1</v>
      </c>
      <c r="U177" s="118">
        <f t="shared" ca="1" si="119"/>
        <v>1</v>
      </c>
      <c r="V177" s="118">
        <f t="shared" ca="1" si="119"/>
        <v>1</v>
      </c>
      <c r="W177" s="118">
        <f t="shared" ca="1" si="119"/>
        <v>1</v>
      </c>
      <c r="X177" s="118">
        <f t="shared" ca="1" si="119"/>
        <v>1</v>
      </c>
      <c r="Y177" s="118">
        <f t="shared" ca="1" si="119"/>
        <v>1</v>
      </c>
      <c r="Z177" s="118">
        <f t="shared" ca="1" si="119"/>
        <v>1</v>
      </c>
      <c r="AA177" s="118">
        <f t="shared" ca="1" si="119"/>
        <v>1</v>
      </c>
      <c r="AB177" s="118">
        <f t="shared" ca="1" si="119"/>
        <v>1</v>
      </c>
      <c r="AC177" s="118">
        <f t="shared" ca="1" si="119"/>
        <v>1</v>
      </c>
      <c r="AD177" s="118">
        <f t="shared" ca="1" si="119"/>
        <v>1</v>
      </c>
      <c r="AE177" s="118">
        <f t="shared" ca="1" si="119"/>
        <v>1</v>
      </c>
      <c r="AF177" s="118">
        <f t="shared" ca="1" si="119"/>
        <v>1</v>
      </c>
      <c r="AG177" s="98">
        <f t="shared" si="117"/>
        <v>770</v>
      </c>
      <c r="AH177" s="116"/>
    </row>
    <row r="178" spans="17:34">
      <c r="Q178" s="98">
        <f t="shared" si="113"/>
        <v>700</v>
      </c>
      <c r="R178" s="118">
        <f t="shared" ca="1" si="115"/>
        <v>1</v>
      </c>
      <c r="S178" s="118">
        <f t="shared" ref="S178:AF178" ca="1" si="120">IF(R19+0.0001&gt;S19,0,1)</f>
        <v>1</v>
      </c>
      <c r="T178" s="118">
        <f t="shared" ca="1" si="120"/>
        <v>1</v>
      </c>
      <c r="U178" s="118">
        <f t="shared" ca="1" si="120"/>
        <v>1</v>
      </c>
      <c r="V178" s="118">
        <f t="shared" ca="1" si="120"/>
        <v>1</v>
      </c>
      <c r="W178" s="118">
        <f t="shared" ca="1" si="120"/>
        <v>1</v>
      </c>
      <c r="X178" s="118">
        <f t="shared" ca="1" si="120"/>
        <v>1</v>
      </c>
      <c r="Y178" s="118">
        <f t="shared" ca="1" si="120"/>
        <v>1</v>
      </c>
      <c r="Z178" s="118">
        <f t="shared" ca="1" si="120"/>
        <v>1</v>
      </c>
      <c r="AA178" s="118">
        <f t="shared" ca="1" si="120"/>
        <v>1</v>
      </c>
      <c r="AB178" s="118">
        <f t="shared" ca="1" si="120"/>
        <v>1</v>
      </c>
      <c r="AC178" s="118">
        <f t="shared" ca="1" si="120"/>
        <v>1</v>
      </c>
      <c r="AD178" s="118">
        <f t="shared" ca="1" si="120"/>
        <v>1</v>
      </c>
      <c r="AE178" s="118">
        <f t="shared" ca="1" si="120"/>
        <v>1</v>
      </c>
      <c r="AF178" s="118">
        <f t="shared" ca="1" si="120"/>
        <v>1</v>
      </c>
      <c r="AG178" s="98">
        <f t="shared" si="117"/>
        <v>700</v>
      </c>
      <c r="AH178" s="116"/>
    </row>
    <row r="179" spans="17:34">
      <c r="Q179" s="98">
        <f t="shared" si="113"/>
        <v>630</v>
      </c>
      <c r="R179" s="118">
        <f t="shared" ca="1" si="115"/>
        <v>1</v>
      </c>
      <c r="S179" s="118">
        <f t="shared" ref="S179:AF179" ca="1" si="121">IF(R20+0.0001&gt;S20,0,1)</f>
        <v>1</v>
      </c>
      <c r="T179" s="118">
        <f t="shared" ca="1" si="121"/>
        <v>1</v>
      </c>
      <c r="U179" s="118">
        <f t="shared" ca="1" si="121"/>
        <v>1</v>
      </c>
      <c r="V179" s="118">
        <f t="shared" ca="1" si="121"/>
        <v>1</v>
      </c>
      <c r="W179" s="118">
        <f t="shared" ca="1" si="121"/>
        <v>1</v>
      </c>
      <c r="X179" s="118">
        <f t="shared" ca="1" si="121"/>
        <v>1</v>
      </c>
      <c r="Y179" s="118">
        <f t="shared" ca="1" si="121"/>
        <v>1</v>
      </c>
      <c r="Z179" s="118">
        <f t="shared" ca="1" si="121"/>
        <v>1</v>
      </c>
      <c r="AA179" s="118">
        <f t="shared" ca="1" si="121"/>
        <v>1</v>
      </c>
      <c r="AB179" s="118">
        <f t="shared" ca="1" si="121"/>
        <v>1</v>
      </c>
      <c r="AC179" s="118">
        <f t="shared" ca="1" si="121"/>
        <v>1</v>
      </c>
      <c r="AD179" s="118">
        <f t="shared" ca="1" si="121"/>
        <v>1</v>
      </c>
      <c r="AE179" s="118">
        <f t="shared" ca="1" si="121"/>
        <v>1</v>
      </c>
      <c r="AF179" s="118">
        <f t="shared" ca="1" si="121"/>
        <v>1</v>
      </c>
      <c r="AG179" s="98">
        <f t="shared" si="117"/>
        <v>630</v>
      </c>
      <c r="AH179" s="116"/>
    </row>
    <row r="180" spans="17:34">
      <c r="Q180" s="98">
        <f t="shared" si="113"/>
        <v>560</v>
      </c>
      <c r="R180" s="118">
        <f t="shared" ca="1" si="115"/>
        <v>1</v>
      </c>
      <c r="S180" s="118">
        <f t="shared" ref="S180:AF180" ca="1" si="122">IF(R21+0.0001&gt;S21,0,1)</f>
        <v>1</v>
      </c>
      <c r="T180" s="118">
        <f t="shared" ca="1" si="122"/>
        <v>1</v>
      </c>
      <c r="U180" s="118">
        <f t="shared" ca="1" si="122"/>
        <v>1</v>
      </c>
      <c r="V180" s="118">
        <f t="shared" ca="1" si="122"/>
        <v>1</v>
      </c>
      <c r="W180" s="118">
        <f t="shared" ca="1" si="122"/>
        <v>1</v>
      </c>
      <c r="X180" s="118">
        <f t="shared" ca="1" si="122"/>
        <v>1</v>
      </c>
      <c r="Y180" s="118">
        <f t="shared" ca="1" si="122"/>
        <v>1</v>
      </c>
      <c r="Z180" s="118">
        <f t="shared" ca="1" si="122"/>
        <v>1</v>
      </c>
      <c r="AA180" s="118">
        <f t="shared" ca="1" si="122"/>
        <v>1</v>
      </c>
      <c r="AB180" s="118">
        <f t="shared" ca="1" si="122"/>
        <v>1</v>
      </c>
      <c r="AC180" s="118">
        <f t="shared" ca="1" si="122"/>
        <v>1</v>
      </c>
      <c r="AD180" s="118">
        <f t="shared" ca="1" si="122"/>
        <v>1</v>
      </c>
      <c r="AE180" s="118">
        <f t="shared" ca="1" si="122"/>
        <v>1</v>
      </c>
      <c r="AF180" s="118">
        <f t="shared" ca="1" si="122"/>
        <v>1</v>
      </c>
      <c r="AG180" s="98">
        <f t="shared" si="117"/>
        <v>560</v>
      </c>
      <c r="AH180" s="116"/>
    </row>
    <row r="181" spans="17:34">
      <c r="Q181" s="98">
        <f t="shared" si="113"/>
        <v>490</v>
      </c>
      <c r="R181" s="118">
        <f t="shared" ca="1" si="115"/>
        <v>1</v>
      </c>
      <c r="S181" s="118">
        <f t="shared" ref="S181:AF181" ca="1" si="123">IF(R22+0.0001&gt;S22,0,1)</f>
        <v>1</v>
      </c>
      <c r="T181" s="118">
        <f t="shared" ca="1" si="123"/>
        <v>1</v>
      </c>
      <c r="U181" s="118">
        <f t="shared" ca="1" si="123"/>
        <v>1</v>
      </c>
      <c r="V181" s="118">
        <f t="shared" ca="1" si="123"/>
        <v>1</v>
      </c>
      <c r="W181" s="118">
        <f t="shared" ca="1" si="123"/>
        <v>1</v>
      </c>
      <c r="X181" s="118">
        <f t="shared" ca="1" si="123"/>
        <v>1</v>
      </c>
      <c r="Y181" s="118">
        <f t="shared" ca="1" si="123"/>
        <v>1</v>
      </c>
      <c r="Z181" s="118">
        <f t="shared" ca="1" si="123"/>
        <v>1</v>
      </c>
      <c r="AA181" s="118">
        <f t="shared" ca="1" si="123"/>
        <v>1</v>
      </c>
      <c r="AB181" s="118">
        <f t="shared" ca="1" si="123"/>
        <v>1</v>
      </c>
      <c r="AC181" s="118">
        <f t="shared" ca="1" si="123"/>
        <v>1</v>
      </c>
      <c r="AD181" s="118">
        <f t="shared" ca="1" si="123"/>
        <v>1</v>
      </c>
      <c r="AE181" s="118">
        <f t="shared" ca="1" si="123"/>
        <v>1</v>
      </c>
      <c r="AF181" s="118">
        <f t="shared" ca="1" si="123"/>
        <v>1</v>
      </c>
      <c r="AG181" s="98">
        <f t="shared" si="117"/>
        <v>490</v>
      </c>
      <c r="AH181" s="116"/>
    </row>
    <row r="182" spans="17:34">
      <c r="Q182" s="98">
        <f t="shared" si="113"/>
        <v>420</v>
      </c>
      <c r="R182" s="118">
        <f t="shared" ca="1" si="115"/>
        <v>1</v>
      </c>
      <c r="S182" s="118">
        <f t="shared" ref="S182:AF182" ca="1" si="124">IF(R23+0.0001&gt;S23,0,1)</f>
        <v>1</v>
      </c>
      <c r="T182" s="118">
        <f t="shared" ca="1" si="124"/>
        <v>1</v>
      </c>
      <c r="U182" s="118">
        <f t="shared" ca="1" si="124"/>
        <v>1</v>
      </c>
      <c r="V182" s="118">
        <f t="shared" ca="1" si="124"/>
        <v>1</v>
      </c>
      <c r="W182" s="118">
        <f t="shared" ca="1" si="124"/>
        <v>1</v>
      </c>
      <c r="X182" s="118">
        <f t="shared" ca="1" si="124"/>
        <v>1</v>
      </c>
      <c r="Y182" s="118">
        <f t="shared" ca="1" si="124"/>
        <v>1</v>
      </c>
      <c r="Z182" s="118">
        <f t="shared" ca="1" si="124"/>
        <v>1</v>
      </c>
      <c r="AA182" s="118">
        <f t="shared" ca="1" si="124"/>
        <v>1</v>
      </c>
      <c r="AB182" s="118">
        <f t="shared" ca="1" si="124"/>
        <v>1</v>
      </c>
      <c r="AC182" s="118">
        <f t="shared" ca="1" si="124"/>
        <v>1</v>
      </c>
      <c r="AD182" s="118">
        <f t="shared" ca="1" si="124"/>
        <v>1</v>
      </c>
      <c r="AE182" s="118">
        <f t="shared" ca="1" si="124"/>
        <v>1</v>
      </c>
      <c r="AF182" s="118">
        <f t="shared" ca="1" si="124"/>
        <v>1</v>
      </c>
      <c r="AG182" s="98">
        <f t="shared" si="117"/>
        <v>420</v>
      </c>
      <c r="AH182" s="116"/>
    </row>
    <row r="183" spans="17:34">
      <c r="Q183" s="98">
        <f t="shared" si="113"/>
        <v>350</v>
      </c>
      <c r="R183" s="118">
        <f t="shared" ca="1" si="115"/>
        <v>1</v>
      </c>
      <c r="S183" s="118">
        <f t="shared" ref="S183:AF183" ca="1" si="125">IF(R24+0.0001&gt;S24,0,1)</f>
        <v>1</v>
      </c>
      <c r="T183" s="118">
        <f t="shared" ca="1" si="125"/>
        <v>1</v>
      </c>
      <c r="U183" s="118">
        <f t="shared" ca="1" si="125"/>
        <v>1</v>
      </c>
      <c r="V183" s="118">
        <f t="shared" ca="1" si="125"/>
        <v>1</v>
      </c>
      <c r="W183" s="118">
        <f t="shared" ca="1" si="125"/>
        <v>1</v>
      </c>
      <c r="X183" s="118">
        <f t="shared" ca="1" si="125"/>
        <v>1</v>
      </c>
      <c r="Y183" s="118">
        <f t="shared" ca="1" si="125"/>
        <v>1</v>
      </c>
      <c r="Z183" s="118">
        <f t="shared" ca="1" si="125"/>
        <v>1</v>
      </c>
      <c r="AA183" s="118">
        <f t="shared" ca="1" si="125"/>
        <v>1</v>
      </c>
      <c r="AB183" s="118">
        <f t="shared" ca="1" si="125"/>
        <v>1</v>
      </c>
      <c r="AC183" s="118">
        <f t="shared" ca="1" si="125"/>
        <v>1</v>
      </c>
      <c r="AD183" s="118">
        <f t="shared" ca="1" si="125"/>
        <v>1</v>
      </c>
      <c r="AE183" s="118">
        <f t="shared" ca="1" si="125"/>
        <v>1</v>
      </c>
      <c r="AF183" s="118">
        <f t="shared" ca="1" si="125"/>
        <v>1</v>
      </c>
      <c r="AG183" s="98">
        <f t="shared" si="117"/>
        <v>350</v>
      </c>
      <c r="AH183" s="116"/>
    </row>
    <row r="184" spans="17:34">
      <c r="Q184" s="98">
        <f t="shared" si="113"/>
        <v>280</v>
      </c>
      <c r="R184" s="118">
        <f t="shared" ca="1" si="115"/>
        <v>1</v>
      </c>
      <c r="S184" s="118">
        <f t="shared" ref="S184:AF184" ca="1" si="126">IF(R25+0.0001&gt;S25,0,1)</f>
        <v>1</v>
      </c>
      <c r="T184" s="118">
        <f t="shared" ca="1" si="126"/>
        <v>1</v>
      </c>
      <c r="U184" s="118">
        <f t="shared" ca="1" si="126"/>
        <v>1</v>
      </c>
      <c r="V184" s="118">
        <f t="shared" ca="1" si="126"/>
        <v>1</v>
      </c>
      <c r="W184" s="118">
        <f t="shared" ca="1" si="126"/>
        <v>1</v>
      </c>
      <c r="X184" s="118">
        <f t="shared" ca="1" si="126"/>
        <v>1</v>
      </c>
      <c r="Y184" s="118">
        <f t="shared" ca="1" si="126"/>
        <v>1</v>
      </c>
      <c r="Z184" s="118">
        <f t="shared" ca="1" si="126"/>
        <v>1</v>
      </c>
      <c r="AA184" s="118">
        <f t="shared" ca="1" si="126"/>
        <v>1</v>
      </c>
      <c r="AB184" s="118">
        <f t="shared" ca="1" si="126"/>
        <v>1</v>
      </c>
      <c r="AC184" s="118">
        <f t="shared" ca="1" si="126"/>
        <v>1</v>
      </c>
      <c r="AD184" s="118">
        <f t="shared" ca="1" si="126"/>
        <v>1</v>
      </c>
      <c r="AE184" s="118">
        <f t="shared" ca="1" si="126"/>
        <v>1</v>
      </c>
      <c r="AF184" s="118">
        <f t="shared" ca="1" si="126"/>
        <v>1</v>
      </c>
      <c r="AG184" s="98">
        <f t="shared" si="117"/>
        <v>280</v>
      </c>
      <c r="AH184" s="116"/>
    </row>
    <row r="185" spans="17:34">
      <c r="Q185" s="98">
        <f t="shared" si="113"/>
        <v>210</v>
      </c>
      <c r="R185" s="118">
        <f t="shared" ca="1" si="115"/>
        <v>1</v>
      </c>
      <c r="S185" s="118">
        <f t="shared" ref="S185:AF185" ca="1" si="127">IF(R26+0.0001&gt;S26,0,1)</f>
        <v>1</v>
      </c>
      <c r="T185" s="118">
        <f t="shared" ca="1" si="127"/>
        <v>1</v>
      </c>
      <c r="U185" s="118">
        <f t="shared" ca="1" si="127"/>
        <v>1</v>
      </c>
      <c r="V185" s="118">
        <f t="shared" ca="1" si="127"/>
        <v>1</v>
      </c>
      <c r="W185" s="118">
        <f t="shared" ca="1" si="127"/>
        <v>1</v>
      </c>
      <c r="X185" s="118">
        <f t="shared" ca="1" si="127"/>
        <v>1</v>
      </c>
      <c r="Y185" s="118">
        <f t="shared" ca="1" si="127"/>
        <v>1</v>
      </c>
      <c r="Z185" s="118">
        <f t="shared" ca="1" si="127"/>
        <v>1</v>
      </c>
      <c r="AA185" s="118">
        <f t="shared" ca="1" si="127"/>
        <v>1</v>
      </c>
      <c r="AB185" s="118">
        <f t="shared" ca="1" si="127"/>
        <v>1</v>
      </c>
      <c r="AC185" s="118">
        <f t="shared" ca="1" si="127"/>
        <v>1</v>
      </c>
      <c r="AD185" s="118">
        <f t="shared" ca="1" si="127"/>
        <v>1</v>
      </c>
      <c r="AE185" s="118">
        <f t="shared" ca="1" si="127"/>
        <v>1</v>
      </c>
      <c r="AF185" s="118">
        <f t="shared" ca="1" si="127"/>
        <v>1</v>
      </c>
      <c r="AG185" s="98">
        <f t="shared" si="117"/>
        <v>210</v>
      </c>
      <c r="AH185" s="116"/>
    </row>
    <row r="186" spans="17:34">
      <c r="Q186" s="98">
        <f t="shared" si="113"/>
        <v>140</v>
      </c>
      <c r="R186" s="118">
        <f t="shared" ca="1" si="115"/>
        <v>1</v>
      </c>
      <c r="S186" s="118">
        <f t="shared" ref="S186:AF186" ca="1" si="128">IF(R27+0.0001&gt;S27,0,1)</f>
        <v>1</v>
      </c>
      <c r="T186" s="118">
        <f t="shared" ca="1" si="128"/>
        <v>1</v>
      </c>
      <c r="U186" s="118">
        <f t="shared" ca="1" si="128"/>
        <v>1</v>
      </c>
      <c r="V186" s="118">
        <f t="shared" ca="1" si="128"/>
        <v>1</v>
      </c>
      <c r="W186" s="118">
        <f t="shared" ca="1" si="128"/>
        <v>1</v>
      </c>
      <c r="X186" s="118">
        <f t="shared" ca="1" si="128"/>
        <v>1</v>
      </c>
      <c r="Y186" s="118">
        <f t="shared" ca="1" si="128"/>
        <v>1</v>
      </c>
      <c r="Z186" s="118">
        <f t="shared" ca="1" si="128"/>
        <v>1</v>
      </c>
      <c r="AA186" s="118">
        <f t="shared" ca="1" si="128"/>
        <v>1</v>
      </c>
      <c r="AB186" s="118">
        <f t="shared" ca="1" si="128"/>
        <v>1</v>
      </c>
      <c r="AC186" s="118">
        <f t="shared" ca="1" si="128"/>
        <v>1</v>
      </c>
      <c r="AD186" s="118">
        <f t="shared" ca="1" si="128"/>
        <v>1</v>
      </c>
      <c r="AE186" s="118">
        <f t="shared" ca="1" si="128"/>
        <v>1</v>
      </c>
      <c r="AF186" s="118">
        <f t="shared" ca="1" si="128"/>
        <v>1</v>
      </c>
      <c r="AG186" s="98">
        <f t="shared" si="117"/>
        <v>140</v>
      </c>
      <c r="AH186" s="116"/>
    </row>
    <row r="187" spans="17:34">
      <c r="Q187" s="98">
        <f t="shared" si="113"/>
        <v>70</v>
      </c>
      <c r="R187" s="118">
        <f t="shared" ca="1" si="115"/>
        <v>1</v>
      </c>
      <c r="S187" s="118">
        <f t="shared" ref="S187:AF187" ca="1" si="129">IF(R28+0.0001&gt;S28,0,1)</f>
        <v>1</v>
      </c>
      <c r="T187" s="118">
        <f t="shared" ca="1" si="129"/>
        <v>1</v>
      </c>
      <c r="U187" s="118">
        <f t="shared" ca="1" si="129"/>
        <v>1</v>
      </c>
      <c r="V187" s="118">
        <f t="shared" ca="1" si="129"/>
        <v>1</v>
      </c>
      <c r="W187" s="118">
        <f t="shared" ca="1" si="129"/>
        <v>1</v>
      </c>
      <c r="X187" s="118">
        <f t="shared" ca="1" si="129"/>
        <v>1</v>
      </c>
      <c r="Y187" s="118">
        <f t="shared" ca="1" si="129"/>
        <v>1</v>
      </c>
      <c r="Z187" s="118">
        <f t="shared" ca="1" si="129"/>
        <v>1</v>
      </c>
      <c r="AA187" s="118">
        <f t="shared" ca="1" si="129"/>
        <v>1</v>
      </c>
      <c r="AB187" s="118">
        <f t="shared" ca="1" si="129"/>
        <v>1</v>
      </c>
      <c r="AC187" s="118">
        <f t="shared" ca="1" si="129"/>
        <v>1</v>
      </c>
      <c r="AD187" s="118">
        <f t="shared" ca="1" si="129"/>
        <v>1</v>
      </c>
      <c r="AE187" s="118">
        <f t="shared" ca="1" si="129"/>
        <v>1</v>
      </c>
      <c r="AF187" s="118">
        <f t="shared" ca="1" si="129"/>
        <v>1</v>
      </c>
      <c r="AG187" s="98">
        <f t="shared" si="117"/>
        <v>70</v>
      </c>
      <c r="AH187" s="116"/>
    </row>
    <row r="188" spans="17:34">
      <c r="Q188" s="98">
        <f t="shared" si="113"/>
        <v>0</v>
      </c>
      <c r="R188" s="118">
        <f t="shared" ca="1" si="115"/>
        <v>1</v>
      </c>
      <c r="S188" s="118">
        <f t="shared" ref="S188:AF188" ca="1" si="130">IF(R29+0.0001&gt;S29,0,1)</f>
        <v>1</v>
      </c>
      <c r="T188" s="118">
        <f t="shared" ca="1" si="130"/>
        <v>1</v>
      </c>
      <c r="U188" s="118">
        <f t="shared" ca="1" si="130"/>
        <v>1</v>
      </c>
      <c r="V188" s="118">
        <f t="shared" ca="1" si="130"/>
        <v>1</v>
      </c>
      <c r="W188" s="118">
        <f t="shared" ca="1" si="130"/>
        <v>1</v>
      </c>
      <c r="X188" s="118">
        <f t="shared" ca="1" si="130"/>
        <v>1</v>
      </c>
      <c r="Y188" s="118">
        <f t="shared" ca="1" si="130"/>
        <v>1</v>
      </c>
      <c r="Z188" s="118">
        <f t="shared" ca="1" si="130"/>
        <v>1</v>
      </c>
      <c r="AA188" s="118">
        <f t="shared" ca="1" si="130"/>
        <v>1</v>
      </c>
      <c r="AB188" s="118">
        <f t="shared" ca="1" si="130"/>
        <v>1</v>
      </c>
      <c r="AC188" s="118">
        <f t="shared" ca="1" si="130"/>
        <v>1</v>
      </c>
      <c r="AD188" s="118">
        <f t="shared" ca="1" si="130"/>
        <v>1</v>
      </c>
      <c r="AE188" s="118">
        <f t="shared" ca="1" si="130"/>
        <v>1</v>
      </c>
      <c r="AF188" s="118">
        <f t="shared" ca="1" si="130"/>
        <v>1</v>
      </c>
      <c r="AG188" s="98">
        <f t="shared" si="117"/>
        <v>0</v>
      </c>
      <c r="AH188" s="116"/>
    </row>
    <row r="189" spans="17:34">
      <c r="Q189" s="96"/>
      <c r="R189" s="96">
        <v>0</v>
      </c>
      <c r="S189" s="96">
        <f t="shared" ref="S189:AG189" si="131">R189+$C$3</f>
        <v>0</v>
      </c>
      <c r="T189" s="96">
        <f t="shared" si="131"/>
        <v>0</v>
      </c>
      <c r="U189" s="96">
        <f t="shared" si="131"/>
        <v>0</v>
      </c>
      <c r="V189" s="96">
        <f t="shared" si="131"/>
        <v>0</v>
      </c>
      <c r="W189" s="96">
        <f t="shared" si="131"/>
        <v>0</v>
      </c>
      <c r="X189" s="96">
        <f t="shared" si="131"/>
        <v>0</v>
      </c>
      <c r="Y189" s="96">
        <f t="shared" si="131"/>
        <v>0</v>
      </c>
      <c r="Z189" s="96">
        <f t="shared" si="131"/>
        <v>0</v>
      </c>
      <c r="AA189" s="96">
        <f t="shared" si="131"/>
        <v>0</v>
      </c>
      <c r="AB189" s="96">
        <f t="shared" si="131"/>
        <v>0</v>
      </c>
      <c r="AC189" s="96">
        <f t="shared" si="131"/>
        <v>0</v>
      </c>
      <c r="AD189" s="96">
        <f t="shared" si="131"/>
        <v>0</v>
      </c>
      <c r="AE189" s="96">
        <f t="shared" si="131"/>
        <v>0</v>
      </c>
      <c r="AF189" s="96">
        <f t="shared" si="131"/>
        <v>0</v>
      </c>
      <c r="AG189" s="96">
        <f t="shared" si="131"/>
        <v>0</v>
      </c>
      <c r="AH189" s="116"/>
    </row>
    <row r="190" spans="17:34">
      <c r="Q190" s="115"/>
      <c r="R190" s="115"/>
      <c r="S190" s="115"/>
      <c r="T190" s="115"/>
      <c r="U190" s="115"/>
      <c r="V190" s="115"/>
      <c r="W190" s="115"/>
      <c r="X190" s="115"/>
      <c r="Y190" s="115"/>
      <c r="Z190" s="115"/>
      <c r="AA190" s="115"/>
      <c r="AB190" s="115"/>
      <c r="AC190" s="115"/>
      <c r="AD190" s="115"/>
      <c r="AE190" s="115"/>
      <c r="AF190" s="115"/>
      <c r="AG190" s="115"/>
      <c r="AH190" s="116"/>
    </row>
    <row r="191" spans="17:34">
      <c r="Q191" s="115"/>
      <c r="R191" s="115"/>
      <c r="S191" s="115"/>
      <c r="T191" s="115"/>
      <c r="U191" s="115"/>
      <c r="V191" s="115"/>
      <c r="W191" s="115"/>
      <c r="X191" s="115"/>
      <c r="Y191" s="115"/>
      <c r="Z191" s="115"/>
      <c r="AA191" s="115"/>
      <c r="AB191" s="115"/>
      <c r="AC191" s="115"/>
      <c r="AD191" s="115"/>
      <c r="AE191" s="115"/>
      <c r="AF191" s="115"/>
      <c r="AG191" s="115"/>
      <c r="AH191" s="116"/>
    </row>
    <row r="192" spans="17:34">
      <c r="Q192" s="147" t="s">
        <v>158</v>
      </c>
      <c r="R192" s="147"/>
      <c r="S192" s="115"/>
      <c r="T192" s="115"/>
      <c r="U192" s="115"/>
      <c r="V192" s="115"/>
      <c r="W192" s="115"/>
      <c r="X192" s="115"/>
      <c r="Y192" s="115"/>
      <c r="Z192" s="115"/>
      <c r="AA192" s="115"/>
      <c r="AB192" s="115"/>
      <c r="AC192" s="115"/>
      <c r="AD192" s="115"/>
      <c r="AE192" s="115"/>
      <c r="AF192" s="115"/>
      <c r="AG192" s="115"/>
      <c r="AH192" s="116"/>
    </row>
    <row r="193" spans="17:34">
      <c r="Q193" s="96"/>
      <c r="R193" s="96">
        <v>0</v>
      </c>
      <c r="S193" s="96">
        <f t="shared" ref="S193:AG193" si="132">R193+$C$3</f>
        <v>0</v>
      </c>
      <c r="T193" s="96">
        <f t="shared" si="132"/>
        <v>0</v>
      </c>
      <c r="U193" s="96">
        <f t="shared" si="132"/>
        <v>0</v>
      </c>
      <c r="V193" s="96">
        <f t="shared" si="132"/>
        <v>0</v>
      </c>
      <c r="W193" s="96">
        <f t="shared" si="132"/>
        <v>0</v>
      </c>
      <c r="X193" s="96">
        <f t="shared" si="132"/>
        <v>0</v>
      </c>
      <c r="Y193" s="96">
        <f t="shared" si="132"/>
        <v>0</v>
      </c>
      <c r="Z193" s="96">
        <f t="shared" si="132"/>
        <v>0</v>
      </c>
      <c r="AA193" s="96">
        <f t="shared" si="132"/>
        <v>0</v>
      </c>
      <c r="AB193" s="96">
        <f t="shared" si="132"/>
        <v>0</v>
      </c>
      <c r="AC193" s="96">
        <f t="shared" si="132"/>
        <v>0</v>
      </c>
      <c r="AD193" s="96">
        <f t="shared" si="132"/>
        <v>0</v>
      </c>
      <c r="AE193" s="96">
        <f t="shared" si="132"/>
        <v>0</v>
      </c>
      <c r="AF193" s="96">
        <f t="shared" si="132"/>
        <v>0</v>
      </c>
      <c r="AG193" s="96">
        <f t="shared" si="132"/>
        <v>0</v>
      </c>
      <c r="AH193" s="116"/>
    </row>
    <row r="194" spans="17:34">
      <c r="Q194" s="98">
        <f t="shared" ref="Q194:Q208" si="133">Q15</f>
        <v>980</v>
      </c>
      <c r="R194" s="128">
        <f t="shared" ref="R194:AF194" ca="1" si="134">IF(R154+R174=0,R106,IF(R174=0, R106,R106+180))</f>
        <v>180</v>
      </c>
      <c r="S194" s="128">
        <f t="shared" ca="1" si="134"/>
        <v>179.9999982284539</v>
      </c>
      <c r="T194" s="128">
        <f t="shared" ca="1" si="134"/>
        <v>179.99999556438328</v>
      </c>
      <c r="U194" s="128">
        <f t="shared" ca="1" si="134"/>
        <v>179.99999514667519</v>
      </c>
      <c r="V194" s="128">
        <f t="shared" ca="1" si="134"/>
        <v>179.99999537160176</v>
      </c>
      <c r="W194" s="128">
        <f t="shared" ca="1" si="134"/>
        <v>179.99999284806998</v>
      </c>
      <c r="X194" s="128">
        <f t="shared" ca="1" si="134"/>
        <v>179.99999126806597</v>
      </c>
      <c r="Y194" s="128">
        <f t="shared" ca="1" si="134"/>
        <v>179.99999064420231</v>
      </c>
      <c r="Z194" s="128">
        <f t="shared" ca="1" si="134"/>
        <v>179.99998426037996</v>
      </c>
      <c r="AA194" s="128">
        <f t="shared" ca="1" si="134"/>
        <v>179.9999876210118</v>
      </c>
      <c r="AB194" s="128">
        <f t="shared" ca="1" si="134"/>
        <v>179.99999301228826</v>
      </c>
      <c r="AC194" s="128">
        <f t="shared" ca="1" si="134"/>
        <v>179.99999316627978</v>
      </c>
      <c r="AD194" s="128">
        <f t="shared" ca="1" si="134"/>
        <v>179.9999954991508</v>
      </c>
      <c r="AE194" s="128">
        <f t="shared" ca="1" si="134"/>
        <v>179.99999848953948</v>
      </c>
      <c r="AF194" s="128">
        <f t="shared" ca="1" si="134"/>
        <v>180</v>
      </c>
      <c r="AG194" s="98">
        <f>Q194</f>
        <v>980</v>
      </c>
      <c r="AH194" s="116"/>
    </row>
    <row r="195" spans="17:34">
      <c r="Q195" s="98">
        <f t="shared" si="133"/>
        <v>910</v>
      </c>
      <c r="R195" s="128">
        <f t="shared" ref="R195:AF195" ca="1" si="135">IF(R155+R175=0,R107,IF(R175=0, R107,R107+180))</f>
        <v>180</v>
      </c>
      <c r="S195" s="128">
        <f t="shared" ca="1" si="135"/>
        <v>179.16075787468478</v>
      </c>
      <c r="T195" s="128">
        <f t="shared" ca="1" si="135"/>
        <v>182.26789042233165</v>
      </c>
      <c r="U195" s="128">
        <f t="shared" ca="1" si="135"/>
        <v>171.09101068355594</v>
      </c>
      <c r="V195" s="128">
        <f t="shared" ca="1" si="135"/>
        <v>173.98911068697146</v>
      </c>
      <c r="W195" s="128">
        <f t="shared" ca="1" si="135"/>
        <v>181.98396868387593</v>
      </c>
      <c r="X195" s="128">
        <f t="shared" ca="1" si="135"/>
        <v>177.6447132834673</v>
      </c>
      <c r="Y195" s="128">
        <f t="shared" ca="1" si="135"/>
        <v>177.1785698874271</v>
      </c>
      <c r="Z195" s="128">
        <f t="shared" ca="1" si="135"/>
        <v>176.71211001046308</v>
      </c>
      <c r="AA195" s="128">
        <f t="shared" ca="1" si="135"/>
        <v>168.95090309451757</v>
      </c>
      <c r="AB195" s="128">
        <f t="shared" ca="1" si="135"/>
        <v>173.85306860793327</v>
      </c>
      <c r="AC195" s="128">
        <f t="shared" ca="1" si="135"/>
        <v>177.83719100165098</v>
      </c>
      <c r="AD195" s="128">
        <f t="shared" ca="1" si="135"/>
        <v>176.31523225463923</v>
      </c>
      <c r="AE195" s="128">
        <f t="shared" ca="1" si="135"/>
        <v>190.42921320977561</v>
      </c>
      <c r="AF195" s="128">
        <f t="shared" ca="1" si="135"/>
        <v>180</v>
      </c>
      <c r="AG195" s="98">
        <f t="shared" ref="AG195:AG208" si="136">Q195</f>
        <v>910</v>
      </c>
      <c r="AH195" s="116"/>
    </row>
    <row r="196" spans="17:34">
      <c r="Q196" s="98">
        <f t="shared" si="133"/>
        <v>840</v>
      </c>
      <c r="R196" s="128">
        <f t="shared" ref="R196:AF196" ca="1" si="137">IF(R156+R176=0,R108,IF(R176=0, R108,R108+180))</f>
        <v>180</v>
      </c>
      <c r="S196" s="128">
        <f t="shared" ca="1" si="137"/>
        <v>180.58880071145049</v>
      </c>
      <c r="T196" s="128">
        <f t="shared" ca="1" si="137"/>
        <v>169.95996784760524</v>
      </c>
      <c r="U196" s="128">
        <f t="shared" ca="1" si="137"/>
        <v>180.32662240273422</v>
      </c>
      <c r="V196" s="128">
        <f t="shared" ca="1" si="137"/>
        <v>180.73560681456112</v>
      </c>
      <c r="W196" s="128">
        <f t="shared" ca="1" si="137"/>
        <v>173.68656097645967</v>
      </c>
      <c r="X196" s="128">
        <f t="shared" ca="1" si="137"/>
        <v>177.44751714803959</v>
      </c>
      <c r="Y196" s="128">
        <f t="shared" ca="1" si="137"/>
        <v>175.14297917322637</v>
      </c>
      <c r="Z196" s="128">
        <f t="shared" ca="1" si="137"/>
        <v>161.02974913526023</v>
      </c>
      <c r="AA196" s="128">
        <f t="shared" ca="1" si="137"/>
        <v>174.8711260394841</v>
      </c>
      <c r="AB196" s="128">
        <f t="shared" ca="1" si="137"/>
        <v>184.60747481062765</v>
      </c>
      <c r="AC196" s="128">
        <f t="shared" ca="1" si="137"/>
        <v>194.85416919494659</v>
      </c>
      <c r="AD196" s="128">
        <f t="shared" ca="1" si="137"/>
        <v>204.28261610114512</v>
      </c>
      <c r="AE196" s="128">
        <f t="shared" ca="1" si="137"/>
        <v>215.46162330206687</v>
      </c>
      <c r="AF196" s="128">
        <f t="shared" ca="1" si="137"/>
        <v>180</v>
      </c>
      <c r="AG196" s="98">
        <f t="shared" si="136"/>
        <v>840</v>
      </c>
      <c r="AH196" s="116"/>
    </row>
    <row r="197" spans="17:34">
      <c r="Q197" s="98">
        <f t="shared" si="133"/>
        <v>770</v>
      </c>
      <c r="R197" s="128">
        <f t="shared" ref="R197:AF197" ca="1" si="138">IF(R157+R177=0,R109,IF(R177=0, R109,R109+180))</f>
        <v>180</v>
      </c>
      <c r="S197" s="128">
        <f t="shared" ca="1" si="138"/>
        <v>180.06836065498192</v>
      </c>
      <c r="T197" s="128">
        <f t="shared" ca="1" si="138"/>
        <v>174.5516804391977</v>
      </c>
      <c r="U197" s="128">
        <f t="shared" ca="1" si="138"/>
        <v>193.90899396085476</v>
      </c>
      <c r="V197" s="128">
        <f t="shared" ca="1" si="138"/>
        <v>184.00857393861406</v>
      </c>
      <c r="W197" s="128">
        <f t="shared" ca="1" si="138"/>
        <v>159.5366225007912</v>
      </c>
      <c r="X197" s="128">
        <f t="shared" ca="1" si="138"/>
        <v>162.12169073272935</v>
      </c>
      <c r="Y197" s="128">
        <f t="shared" ca="1" si="138"/>
        <v>165.45507366445671</v>
      </c>
      <c r="Z197" s="128">
        <f t="shared" ca="1" si="138"/>
        <v>157.35881590031363</v>
      </c>
      <c r="AA197" s="128">
        <f t="shared" ca="1" si="138"/>
        <v>179.5285048186858</v>
      </c>
      <c r="AB197" s="128">
        <f t="shared" ca="1" si="138"/>
        <v>191.8829868062756</v>
      </c>
      <c r="AC197" s="128">
        <f t="shared" ca="1" si="138"/>
        <v>193.88922334863909</v>
      </c>
      <c r="AD197" s="128">
        <f t="shared" ca="1" si="138"/>
        <v>216.65879874674957</v>
      </c>
      <c r="AE197" s="128">
        <f t="shared" ca="1" si="138"/>
        <v>218.86376162850797</v>
      </c>
      <c r="AF197" s="128">
        <f t="shared" ca="1" si="138"/>
        <v>180</v>
      </c>
      <c r="AG197" s="98">
        <f t="shared" si="136"/>
        <v>770</v>
      </c>
      <c r="AH197" s="116"/>
    </row>
    <row r="198" spans="17:34">
      <c r="Q198" s="98">
        <f t="shared" si="133"/>
        <v>700</v>
      </c>
      <c r="R198" s="128">
        <f t="shared" ref="R198:AF198" ca="1" si="139">IF(R158+R178=0,R110,IF(R178=0, R110,R110+180))</f>
        <v>180</v>
      </c>
      <c r="S198" s="128">
        <f t="shared" ca="1" si="139"/>
        <v>179.65085536027178</v>
      </c>
      <c r="T198" s="128">
        <f t="shared" ca="1" si="139"/>
        <v>189.24412643154037</v>
      </c>
      <c r="U198" s="128">
        <f t="shared" ca="1" si="139"/>
        <v>195.93287591150795</v>
      </c>
      <c r="V198" s="128">
        <f t="shared" ca="1" si="139"/>
        <v>179.12002483471946</v>
      </c>
      <c r="W198" s="128">
        <f t="shared" ca="1" si="139"/>
        <v>160.02500786207429</v>
      </c>
      <c r="X198" s="128">
        <f t="shared" ca="1" si="139"/>
        <v>152.27205640450777</v>
      </c>
      <c r="Y198" s="128">
        <f t="shared" ca="1" si="139"/>
        <v>163.79604430982013</v>
      </c>
      <c r="Z198" s="128">
        <f t="shared" ca="1" si="139"/>
        <v>164.93363694089311</v>
      </c>
      <c r="AA198" s="128">
        <f t="shared" ca="1" si="139"/>
        <v>173.85097669395597</v>
      </c>
      <c r="AB198" s="128">
        <f t="shared" ca="1" si="139"/>
        <v>201.47589308109781</v>
      </c>
      <c r="AC198" s="128">
        <f t="shared" ca="1" si="139"/>
        <v>204.8614220011705</v>
      </c>
      <c r="AD198" s="128">
        <f t="shared" ca="1" si="139"/>
        <v>222.52587861918616</v>
      </c>
      <c r="AE198" s="128">
        <f t="shared" ca="1" si="139"/>
        <v>176.56705173118877</v>
      </c>
      <c r="AF198" s="128">
        <f t="shared" ca="1" si="139"/>
        <v>180</v>
      </c>
      <c r="AG198" s="98">
        <f t="shared" si="136"/>
        <v>700</v>
      </c>
      <c r="AH198" s="116"/>
    </row>
    <row r="199" spans="17:34">
      <c r="Q199" s="98">
        <f t="shared" si="133"/>
        <v>630</v>
      </c>
      <c r="R199" s="128">
        <f t="shared" ref="R199:AF199" ca="1" si="140">IF(R159+R179=0,R111,IF(R179=0, R111,R111+180))</f>
        <v>180</v>
      </c>
      <c r="S199" s="128">
        <f t="shared" ca="1" si="140"/>
        <v>177.74944220436069</v>
      </c>
      <c r="T199" s="128">
        <f t="shared" ca="1" si="140"/>
        <v>185.62138172404568</v>
      </c>
      <c r="U199" s="128">
        <f t="shared" ca="1" si="140"/>
        <v>198.26523340268227</v>
      </c>
      <c r="V199" s="128">
        <f t="shared" ca="1" si="140"/>
        <v>184.42962285719008</v>
      </c>
      <c r="W199" s="128">
        <f t="shared" ca="1" si="140"/>
        <v>177.66968740530805</v>
      </c>
      <c r="X199" s="128">
        <f t="shared" ca="1" si="140"/>
        <v>167.13878245390848</v>
      </c>
      <c r="Y199" s="128">
        <f t="shared" ca="1" si="140"/>
        <v>180.3649002865757</v>
      </c>
      <c r="Z199" s="128">
        <f t="shared" ca="1" si="140"/>
        <v>196.00121357390205</v>
      </c>
      <c r="AA199" s="128">
        <f t="shared" ca="1" si="140"/>
        <v>204.59086284640046</v>
      </c>
      <c r="AB199" s="128">
        <f t="shared" ca="1" si="140"/>
        <v>214.58854070962875</v>
      </c>
      <c r="AC199" s="128">
        <f t="shared" ca="1" si="140"/>
        <v>210.64890531007489</v>
      </c>
      <c r="AD199" s="128">
        <f t="shared" ca="1" si="140"/>
        <v>149.14670796301073</v>
      </c>
      <c r="AE199" s="128">
        <f t="shared" ca="1" si="140"/>
        <v>155.17755650425755</v>
      </c>
      <c r="AF199" s="128">
        <f t="shared" ca="1" si="140"/>
        <v>180</v>
      </c>
      <c r="AG199" s="98">
        <f t="shared" si="136"/>
        <v>630</v>
      </c>
      <c r="AH199" s="116"/>
    </row>
    <row r="200" spans="17:34">
      <c r="Q200" s="98">
        <f t="shared" si="133"/>
        <v>560</v>
      </c>
      <c r="R200" s="128">
        <f t="shared" ref="R200:AF200" ca="1" si="141">IF(R160+R180=0,R112,IF(R180=0, R112,R112+180))</f>
        <v>180</v>
      </c>
      <c r="S200" s="128">
        <f t="shared" ca="1" si="141"/>
        <v>178.58437601454733</v>
      </c>
      <c r="T200" s="128">
        <f t="shared" ca="1" si="141"/>
        <v>191.10409191136281</v>
      </c>
      <c r="U200" s="128">
        <f t="shared" ca="1" si="141"/>
        <v>169.42556773186939</v>
      </c>
      <c r="V200" s="128">
        <f t="shared" ca="1" si="141"/>
        <v>190.06636049603631</v>
      </c>
      <c r="W200" s="128">
        <f t="shared" ca="1" si="141"/>
        <v>196.21586572652731</v>
      </c>
      <c r="X200" s="128">
        <f t="shared" ca="1" si="141"/>
        <v>190.93239816731113</v>
      </c>
      <c r="Y200" s="128">
        <f t="shared" ca="1" si="141"/>
        <v>214.66587949967584</v>
      </c>
      <c r="Z200" s="128">
        <f t="shared" ca="1" si="141"/>
        <v>218.14990070703792</v>
      </c>
      <c r="AA200" s="128">
        <f t="shared" ca="1" si="141"/>
        <v>202.18544951963798</v>
      </c>
      <c r="AB200" s="128">
        <f t="shared" ca="1" si="141"/>
        <v>189.89974664319868</v>
      </c>
      <c r="AC200" s="128">
        <f t="shared" ca="1" si="141"/>
        <v>185.24598912782653</v>
      </c>
      <c r="AD200" s="128">
        <f t="shared" ca="1" si="141"/>
        <v>175.89176839698129</v>
      </c>
      <c r="AE200" s="128">
        <f t="shared" ca="1" si="141"/>
        <v>182.95580821249575</v>
      </c>
      <c r="AF200" s="128">
        <f t="shared" ca="1" si="141"/>
        <v>180</v>
      </c>
      <c r="AG200" s="98">
        <f t="shared" si="136"/>
        <v>560</v>
      </c>
      <c r="AH200" s="116"/>
    </row>
    <row r="201" spans="17:34">
      <c r="Q201" s="98">
        <f t="shared" si="133"/>
        <v>490</v>
      </c>
      <c r="R201" s="128">
        <f t="shared" ref="R201:AF201" ca="1" si="142">IF(R161+R181=0,R113,IF(R181=0, R113,R113+180))</f>
        <v>180</v>
      </c>
      <c r="S201" s="128">
        <f t="shared" ca="1" si="142"/>
        <v>183.88969068432078</v>
      </c>
      <c r="T201" s="128">
        <f t="shared" ca="1" si="142"/>
        <v>180.31451280954769</v>
      </c>
      <c r="U201" s="128">
        <f t="shared" ca="1" si="142"/>
        <v>182.32669927025259</v>
      </c>
      <c r="V201" s="128">
        <f t="shared" ca="1" si="142"/>
        <v>201.37514108447741</v>
      </c>
      <c r="W201" s="128">
        <f t="shared" ca="1" si="142"/>
        <v>211.76656378518217</v>
      </c>
      <c r="X201" s="128">
        <f t="shared" ca="1" si="142"/>
        <v>192.26170542544295</v>
      </c>
      <c r="Y201" s="128">
        <f t="shared" ca="1" si="142"/>
        <v>219.44920188231214</v>
      </c>
      <c r="Z201" s="128">
        <f t="shared" ca="1" si="142"/>
        <v>206.77784021354674</v>
      </c>
      <c r="AA201" s="128">
        <f t="shared" ca="1" si="142"/>
        <v>212.35828944839875</v>
      </c>
      <c r="AB201" s="128">
        <f t="shared" ca="1" si="142"/>
        <v>199.94600157534629</v>
      </c>
      <c r="AC201" s="128">
        <f t="shared" ca="1" si="142"/>
        <v>167.10627120112761</v>
      </c>
      <c r="AD201" s="128">
        <f t="shared" ca="1" si="142"/>
        <v>176.51199776293851</v>
      </c>
      <c r="AE201" s="128">
        <f t="shared" ca="1" si="142"/>
        <v>176.65148233325712</v>
      </c>
      <c r="AF201" s="128">
        <f t="shared" ca="1" si="142"/>
        <v>180</v>
      </c>
      <c r="AG201" s="98">
        <f t="shared" si="136"/>
        <v>490</v>
      </c>
      <c r="AH201" s="116"/>
    </row>
    <row r="202" spans="17:34">
      <c r="Q202" s="98">
        <f t="shared" si="133"/>
        <v>420</v>
      </c>
      <c r="R202" s="128">
        <f t="shared" ref="R202:AF202" ca="1" si="143">IF(R162+R182=0,R114,IF(R182=0, R114,R114+180))</f>
        <v>180</v>
      </c>
      <c r="S202" s="128">
        <f t="shared" ca="1" si="143"/>
        <v>188.4217152389364</v>
      </c>
      <c r="T202" s="128">
        <f t="shared" ca="1" si="143"/>
        <v>203.16123543454606</v>
      </c>
      <c r="U202" s="128">
        <f t="shared" ca="1" si="143"/>
        <v>207.12274007417557</v>
      </c>
      <c r="V202" s="128">
        <f t="shared" ca="1" si="143"/>
        <v>220.62539111293819</v>
      </c>
      <c r="W202" s="128">
        <f t="shared" ca="1" si="143"/>
        <v>235.73235652378969</v>
      </c>
      <c r="X202" s="128">
        <f t="shared" ca="1" si="143"/>
        <v>219.76846140398055</v>
      </c>
      <c r="Y202" s="128">
        <f t="shared" ca="1" si="143"/>
        <v>246.85659286719272</v>
      </c>
      <c r="Z202" s="128">
        <f t="shared" ca="1" si="143"/>
        <v>223.79530074669276</v>
      </c>
      <c r="AA202" s="128">
        <f t="shared" ca="1" si="143"/>
        <v>207.41547118223755</v>
      </c>
      <c r="AB202" s="128">
        <f t="shared" ca="1" si="143"/>
        <v>183.17292767443305</v>
      </c>
      <c r="AC202" s="128">
        <f t="shared" ca="1" si="143"/>
        <v>175.75564072649118</v>
      </c>
      <c r="AD202" s="128">
        <f t="shared" ca="1" si="143"/>
        <v>176.76413500981215</v>
      </c>
      <c r="AE202" s="128">
        <f t="shared" ca="1" si="143"/>
        <v>174.47606664365304</v>
      </c>
      <c r="AF202" s="128">
        <f t="shared" ca="1" si="143"/>
        <v>180</v>
      </c>
      <c r="AG202" s="98">
        <f t="shared" si="136"/>
        <v>420</v>
      </c>
      <c r="AH202" s="116"/>
    </row>
    <row r="203" spans="17:34">
      <c r="Q203" s="98">
        <f t="shared" si="133"/>
        <v>350</v>
      </c>
      <c r="R203" s="128">
        <f t="shared" ref="R203:AF203" ca="1" si="144">IF(R163+R183=0,R115,IF(R183=0, R115,R115+180))</f>
        <v>180</v>
      </c>
      <c r="S203" s="128">
        <f t="shared" ca="1" si="144"/>
        <v>191.93105715329943</v>
      </c>
      <c r="T203" s="128">
        <f t="shared" ca="1" si="144"/>
        <v>208.30937415493165</v>
      </c>
      <c r="U203" s="128">
        <f t="shared" ca="1" si="144"/>
        <v>215.12500322117586</v>
      </c>
      <c r="V203" s="128">
        <f t="shared" ca="1" si="144"/>
        <v>223.27134124210207</v>
      </c>
      <c r="W203" s="128">
        <f t="shared" ca="1" si="144"/>
        <v>240.80829478775385</v>
      </c>
      <c r="X203" s="128">
        <f t="shared" ca="1" si="144"/>
        <v>208.04756367399364</v>
      </c>
      <c r="Y203" s="128">
        <f t="shared" ca="1" si="144"/>
        <v>211.21069039168546</v>
      </c>
      <c r="Z203" s="128">
        <f t="shared" ca="1" si="144"/>
        <v>208.22665677844333</v>
      </c>
      <c r="AA203" s="128">
        <f t="shared" ca="1" si="144"/>
        <v>205.92374967228986</v>
      </c>
      <c r="AB203" s="128">
        <f t="shared" ca="1" si="144"/>
        <v>193.46110698895808</v>
      </c>
      <c r="AC203" s="128">
        <f t="shared" ca="1" si="144"/>
        <v>182.76306976317511</v>
      </c>
      <c r="AD203" s="128">
        <f t="shared" ca="1" si="144"/>
        <v>178.07431535062449</v>
      </c>
      <c r="AE203" s="128">
        <f t="shared" ca="1" si="144"/>
        <v>173.70446196430834</v>
      </c>
      <c r="AF203" s="128">
        <f t="shared" ca="1" si="144"/>
        <v>180</v>
      </c>
      <c r="AG203" s="98">
        <f t="shared" si="136"/>
        <v>350</v>
      </c>
      <c r="AH203" s="116"/>
    </row>
    <row r="204" spans="17:34">
      <c r="Q204" s="98">
        <f t="shared" si="133"/>
        <v>280</v>
      </c>
      <c r="R204" s="128">
        <f t="shared" ref="R204:AF204" ca="1" si="145">IF(R164+R184=0,R116,IF(R184=0, R116,R116+180))</f>
        <v>180</v>
      </c>
      <c r="S204" s="128">
        <f t="shared" ca="1" si="145"/>
        <v>198.66825425158964</v>
      </c>
      <c r="T204" s="128">
        <f t="shared" ca="1" si="145"/>
        <v>209.8665069824697</v>
      </c>
      <c r="U204" s="128">
        <f t="shared" ca="1" si="145"/>
        <v>216.94030118450226</v>
      </c>
      <c r="V204" s="128">
        <f t="shared" ca="1" si="145"/>
        <v>218.78038855466798</v>
      </c>
      <c r="W204" s="128">
        <f t="shared" ca="1" si="145"/>
        <v>208.45931946379912</v>
      </c>
      <c r="X204" s="128">
        <f t="shared" ca="1" si="145"/>
        <v>196.39581257305196</v>
      </c>
      <c r="Y204" s="128">
        <f t="shared" ca="1" si="145"/>
        <v>202.39607664916778</v>
      </c>
      <c r="Z204" s="128">
        <f t="shared" ca="1" si="145"/>
        <v>200.80117009460585</v>
      </c>
      <c r="AA204" s="128">
        <f t="shared" ca="1" si="145"/>
        <v>195.84467801137438</v>
      </c>
      <c r="AB204" s="128">
        <f t="shared" ca="1" si="145"/>
        <v>187.12698702298437</v>
      </c>
      <c r="AC204" s="128">
        <f t="shared" ca="1" si="145"/>
        <v>183.55168727318713</v>
      </c>
      <c r="AD204" s="128">
        <f t="shared" ca="1" si="145"/>
        <v>181.57606019089522</v>
      </c>
      <c r="AE204" s="128">
        <f t="shared" ca="1" si="145"/>
        <v>177.55393972723601</v>
      </c>
      <c r="AF204" s="128">
        <f t="shared" ca="1" si="145"/>
        <v>180</v>
      </c>
      <c r="AG204" s="98">
        <f t="shared" si="136"/>
        <v>280</v>
      </c>
      <c r="AH204" s="116"/>
    </row>
    <row r="205" spans="17:34">
      <c r="Q205" s="98">
        <f t="shared" si="133"/>
        <v>210</v>
      </c>
      <c r="R205" s="128">
        <f t="shared" ref="R205:AF205" ca="1" si="146">IF(R165+R185=0,R117,IF(R185=0, R117,R117+180))</f>
        <v>180</v>
      </c>
      <c r="S205" s="128">
        <f t="shared" ca="1" si="146"/>
        <v>206.60703321964581</v>
      </c>
      <c r="T205" s="128">
        <f t="shared" ca="1" si="146"/>
        <v>222.7901708854136</v>
      </c>
      <c r="U205" s="128">
        <f t="shared" ca="1" si="146"/>
        <v>226.5980656604975</v>
      </c>
      <c r="V205" s="128">
        <f t="shared" ca="1" si="146"/>
        <v>182.75082930932172</v>
      </c>
      <c r="W205" s="128">
        <f t="shared" ca="1" si="146"/>
        <v>153.47188345519436</v>
      </c>
      <c r="X205" s="128">
        <f t="shared" ca="1" si="146"/>
        <v>175.25288270184828</v>
      </c>
      <c r="Y205" s="128">
        <f t="shared" ca="1" si="146"/>
        <v>189.58920677730333</v>
      </c>
      <c r="Z205" s="128">
        <f t="shared" ca="1" si="146"/>
        <v>195.47703622810062</v>
      </c>
      <c r="AA205" s="128">
        <f t="shared" ca="1" si="146"/>
        <v>187.50557965064067</v>
      </c>
      <c r="AB205" s="128">
        <f t="shared" ca="1" si="146"/>
        <v>180.45923493958225</v>
      </c>
      <c r="AC205" s="128">
        <f t="shared" ca="1" si="146"/>
        <v>182.64013826831984</v>
      </c>
      <c r="AD205" s="128">
        <f t="shared" ca="1" si="146"/>
        <v>186.6453762164754</v>
      </c>
      <c r="AE205" s="128">
        <f t="shared" ca="1" si="146"/>
        <v>190.78601323986194</v>
      </c>
      <c r="AF205" s="128">
        <f t="shared" ca="1" si="146"/>
        <v>180</v>
      </c>
      <c r="AG205" s="98">
        <f t="shared" si="136"/>
        <v>210</v>
      </c>
      <c r="AH205" s="116"/>
    </row>
    <row r="206" spans="17:34">
      <c r="Q206" s="98">
        <f t="shared" si="133"/>
        <v>140</v>
      </c>
      <c r="R206" s="128">
        <f t="shared" ref="R206:AF206" ca="1" si="147">IF(R166+R186=0,R118,IF(R186=0, R118,R118+180))</f>
        <v>180</v>
      </c>
      <c r="S206" s="128">
        <f t="shared" ca="1" si="147"/>
        <v>189.05743564699267</v>
      </c>
      <c r="T206" s="128">
        <f t="shared" ca="1" si="147"/>
        <v>208.34821931063925</v>
      </c>
      <c r="U206" s="128">
        <f t="shared" ca="1" si="147"/>
        <v>174.25292502538366</v>
      </c>
      <c r="V206" s="128">
        <f t="shared" ca="1" si="147"/>
        <v>169.74609969293468</v>
      </c>
      <c r="W206" s="128">
        <f t="shared" ca="1" si="147"/>
        <v>175.62178476823914</v>
      </c>
      <c r="X206" s="128">
        <f t="shared" ca="1" si="147"/>
        <v>177.29277964593567</v>
      </c>
      <c r="Y206" s="128">
        <f t="shared" ca="1" si="147"/>
        <v>168.49070821980933</v>
      </c>
      <c r="Z206" s="128">
        <f t="shared" ca="1" si="147"/>
        <v>180.33841715797138</v>
      </c>
      <c r="AA206" s="128">
        <f t="shared" ca="1" si="147"/>
        <v>187.71033806945954</v>
      </c>
      <c r="AB206" s="128">
        <f t="shared" ca="1" si="147"/>
        <v>182.56608875783638</v>
      </c>
      <c r="AC206" s="128">
        <f t="shared" ca="1" si="147"/>
        <v>183.24240892713055</v>
      </c>
      <c r="AD206" s="128">
        <f t="shared" ca="1" si="147"/>
        <v>185.89561122976491</v>
      </c>
      <c r="AE206" s="128">
        <f t="shared" ca="1" si="147"/>
        <v>193.99599015009352</v>
      </c>
      <c r="AF206" s="128">
        <f t="shared" ca="1" si="147"/>
        <v>180</v>
      </c>
      <c r="AG206" s="98">
        <f t="shared" si="136"/>
        <v>140</v>
      </c>
      <c r="AH206" s="116"/>
    </row>
    <row r="207" spans="17:34">
      <c r="Q207" s="98">
        <f t="shared" si="133"/>
        <v>70</v>
      </c>
      <c r="R207" s="128">
        <f t="shared" ref="R207:AF207" ca="1" si="148">IF(R167+R187=0,R119,IF(R187=0, R119,R119+180))</f>
        <v>180</v>
      </c>
      <c r="S207" s="128">
        <f t="shared" ca="1" si="148"/>
        <v>180</v>
      </c>
      <c r="T207" s="128">
        <f t="shared" ca="1" si="148"/>
        <v>180</v>
      </c>
      <c r="U207" s="128">
        <f t="shared" ca="1" si="148"/>
        <v>180</v>
      </c>
      <c r="V207" s="128">
        <f t="shared" ca="1" si="148"/>
        <v>180</v>
      </c>
      <c r="W207" s="128">
        <f t="shared" ca="1" si="148"/>
        <v>180</v>
      </c>
      <c r="X207" s="128">
        <f t="shared" ca="1" si="148"/>
        <v>180</v>
      </c>
      <c r="Y207" s="128">
        <f t="shared" ca="1" si="148"/>
        <v>180</v>
      </c>
      <c r="Z207" s="128">
        <f t="shared" ca="1" si="148"/>
        <v>180</v>
      </c>
      <c r="AA207" s="128">
        <f t="shared" ca="1" si="148"/>
        <v>180</v>
      </c>
      <c r="AB207" s="128">
        <f t="shared" ca="1" si="148"/>
        <v>180</v>
      </c>
      <c r="AC207" s="128">
        <f t="shared" ca="1" si="148"/>
        <v>180</v>
      </c>
      <c r="AD207" s="128">
        <f t="shared" ca="1" si="148"/>
        <v>180</v>
      </c>
      <c r="AE207" s="128">
        <f t="shared" ca="1" si="148"/>
        <v>180</v>
      </c>
      <c r="AF207" s="128">
        <f t="shared" ca="1" si="148"/>
        <v>180</v>
      </c>
      <c r="AG207" s="98">
        <f t="shared" si="136"/>
        <v>70</v>
      </c>
      <c r="AH207" s="116"/>
    </row>
    <row r="208" spans="17:34">
      <c r="Q208" s="98">
        <f t="shared" si="133"/>
        <v>0</v>
      </c>
      <c r="R208" s="128">
        <f t="shared" ref="R208:AF208" ca="1" si="149">IF(R168+R188=0,R120,IF(R188=0, R120,R120+180))</f>
        <v>180</v>
      </c>
      <c r="S208" s="128">
        <f t="shared" ca="1" si="149"/>
        <v>180</v>
      </c>
      <c r="T208" s="128">
        <f t="shared" ca="1" si="149"/>
        <v>180</v>
      </c>
      <c r="U208" s="128">
        <f t="shared" ca="1" si="149"/>
        <v>180</v>
      </c>
      <c r="V208" s="128">
        <f t="shared" ca="1" si="149"/>
        <v>180</v>
      </c>
      <c r="W208" s="128">
        <f t="shared" ca="1" si="149"/>
        <v>180</v>
      </c>
      <c r="X208" s="128">
        <f t="shared" ca="1" si="149"/>
        <v>180</v>
      </c>
      <c r="Y208" s="128">
        <f t="shared" ca="1" si="149"/>
        <v>180</v>
      </c>
      <c r="Z208" s="128">
        <f t="shared" ca="1" si="149"/>
        <v>180</v>
      </c>
      <c r="AA208" s="128">
        <f t="shared" ca="1" si="149"/>
        <v>180</v>
      </c>
      <c r="AB208" s="128">
        <f t="shared" ca="1" si="149"/>
        <v>180</v>
      </c>
      <c r="AC208" s="128">
        <f t="shared" ca="1" si="149"/>
        <v>180</v>
      </c>
      <c r="AD208" s="128">
        <f t="shared" ca="1" si="149"/>
        <v>180</v>
      </c>
      <c r="AE208" s="128">
        <f t="shared" ca="1" si="149"/>
        <v>180</v>
      </c>
      <c r="AF208" s="128">
        <f t="shared" ca="1" si="149"/>
        <v>180</v>
      </c>
      <c r="AG208" s="98">
        <f t="shared" si="136"/>
        <v>0</v>
      </c>
      <c r="AH208" s="116"/>
    </row>
    <row r="209" spans="17:34">
      <c r="Q209" s="96"/>
      <c r="R209" s="96">
        <v>0</v>
      </c>
      <c r="S209" s="96">
        <f t="shared" ref="S209:AG209" si="150">R209+$C$3</f>
        <v>0</v>
      </c>
      <c r="T209" s="96">
        <f t="shared" si="150"/>
        <v>0</v>
      </c>
      <c r="U209" s="96">
        <f t="shared" si="150"/>
        <v>0</v>
      </c>
      <c r="V209" s="96">
        <f t="shared" si="150"/>
        <v>0</v>
      </c>
      <c r="W209" s="96">
        <f t="shared" si="150"/>
        <v>0</v>
      </c>
      <c r="X209" s="96">
        <f t="shared" si="150"/>
        <v>0</v>
      </c>
      <c r="Y209" s="96">
        <f t="shared" si="150"/>
        <v>0</v>
      </c>
      <c r="Z209" s="96">
        <f t="shared" si="150"/>
        <v>0</v>
      </c>
      <c r="AA209" s="96">
        <f t="shared" si="150"/>
        <v>0</v>
      </c>
      <c r="AB209" s="96">
        <f t="shared" si="150"/>
        <v>0</v>
      </c>
      <c r="AC209" s="96">
        <f t="shared" si="150"/>
        <v>0</v>
      </c>
      <c r="AD209" s="96">
        <f t="shared" si="150"/>
        <v>0</v>
      </c>
      <c r="AE209" s="96">
        <f t="shared" si="150"/>
        <v>0</v>
      </c>
      <c r="AF209" s="96">
        <f t="shared" si="150"/>
        <v>0</v>
      </c>
      <c r="AG209" s="96">
        <f t="shared" si="150"/>
        <v>0</v>
      </c>
      <c r="AH209" s="116"/>
    </row>
    <row r="210" spans="17:34">
      <c r="Q210" s="115"/>
      <c r="R210" s="115"/>
      <c r="S210" s="115"/>
      <c r="T210" s="115"/>
      <c r="U210" s="115"/>
      <c r="V210" s="115"/>
      <c r="W210" s="115"/>
      <c r="X210" s="115"/>
      <c r="Y210" s="115"/>
      <c r="Z210" s="115"/>
      <c r="AA210" s="115"/>
      <c r="AB210" s="115"/>
      <c r="AC210" s="115"/>
      <c r="AD210" s="115"/>
      <c r="AE210" s="115"/>
      <c r="AF210" s="115"/>
      <c r="AG210" s="115"/>
      <c r="AH210" s="116"/>
    </row>
    <row r="211" spans="17:34" ht="15.75" thickBot="1">
      <c r="Q211" s="119"/>
      <c r="R211" s="119"/>
      <c r="S211" s="119"/>
      <c r="T211" s="119"/>
      <c r="U211" s="119"/>
      <c r="V211" s="119"/>
      <c r="W211" s="119"/>
      <c r="X211" s="119"/>
      <c r="Y211" s="119"/>
      <c r="Z211" s="119"/>
      <c r="AA211" s="119"/>
      <c r="AB211" s="119"/>
      <c r="AC211" s="119"/>
      <c r="AD211" s="119"/>
      <c r="AE211" s="119"/>
      <c r="AF211" s="119"/>
      <c r="AG211" s="119"/>
      <c r="AH211" s="120"/>
    </row>
    <row r="212" spans="17:34">
      <c r="Q212" t="s">
        <v>143</v>
      </c>
    </row>
    <row r="213" spans="17:34">
      <c r="Q213" s="96"/>
      <c r="R213" s="96">
        <f>R14</f>
        <v>0</v>
      </c>
      <c r="S213" s="96">
        <f t="shared" ref="S213:AF213" si="151">S14</f>
        <v>70</v>
      </c>
      <c r="T213" s="96">
        <f t="shared" si="151"/>
        <v>140</v>
      </c>
      <c r="U213" s="96">
        <f t="shared" si="151"/>
        <v>210</v>
      </c>
      <c r="V213" s="96">
        <f t="shared" si="151"/>
        <v>280</v>
      </c>
      <c r="W213" s="96">
        <f t="shared" si="151"/>
        <v>350</v>
      </c>
      <c r="X213" s="96">
        <f t="shared" si="151"/>
        <v>420</v>
      </c>
      <c r="Y213" s="96">
        <f t="shared" si="151"/>
        <v>490</v>
      </c>
      <c r="Z213" s="96">
        <f t="shared" si="151"/>
        <v>560</v>
      </c>
      <c r="AA213" s="96">
        <f t="shared" si="151"/>
        <v>630</v>
      </c>
      <c r="AB213" s="96">
        <f t="shared" si="151"/>
        <v>700</v>
      </c>
      <c r="AC213" s="96">
        <f t="shared" si="151"/>
        <v>770</v>
      </c>
      <c r="AD213" s="96">
        <f t="shared" si="151"/>
        <v>840</v>
      </c>
      <c r="AE213" s="96">
        <f t="shared" si="151"/>
        <v>910</v>
      </c>
      <c r="AF213" s="96">
        <f t="shared" si="151"/>
        <v>980</v>
      </c>
      <c r="AG213" s="96"/>
    </row>
    <row r="214" spans="17:34">
      <c r="Q214" s="98">
        <f>Q15</f>
        <v>980</v>
      </c>
      <c r="R214" s="61">
        <f t="shared" ref="R214:AF214" ca="1" si="152">R88*R32/$R$6</f>
        <v>8.5594944070569334E-2</v>
      </c>
      <c r="S214" s="61">
        <f t="shared" ca="1" si="152"/>
        <v>9.0664393807506863E-2</v>
      </c>
      <c r="T214" s="61">
        <f t="shared" ca="1" si="152"/>
        <v>0.15156834858371193</v>
      </c>
      <c r="U214" s="61">
        <f t="shared" ca="1" si="152"/>
        <v>4.5764350876631783E-2</v>
      </c>
      <c r="V214" s="61">
        <f t="shared" ca="1" si="152"/>
        <v>3.6686491995206578E-2</v>
      </c>
      <c r="W214" s="61">
        <f t="shared" ca="1" si="152"/>
        <v>0.13896751987771508</v>
      </c>
      <c r="X214" s="61">
        <f t="shared" ca="1" si="152"/>
        <v>7.0845304760008609E-2</v>
      </c>
      <c r="Y214" s="61">
        <f t="shared" ca="1" si="152"/>
        <v>7.2910099433892428E-2</v>
      </c>
      <c r="Z214" s="61">
        <f t="shared" ca="1" si="152"/>
        <v>0.11190617236644061</v>
      </c>
      <c r="AA214" s="61">
        <f t="shared" ca="1" si="152"/>
        <v>2.9824982035012531E-2</v>
      </c>
      <c r="AB214" s="61">
        <f t="shared" ca="1" si="152"/>
        <v>2.2985710335082635E-2</v>
      </c>
      <c r="AC214" s="61">
        <f t="shared" ca="1" si="152"/>
        <v>8.6784987832124211E-2</v>
      </c>
      <c r="AD214" s="61">
        <f t="shared" ca="1" si="152"/>
        <v>1.5868232497018256E-2</v>
      </c>
      <c r="AE214" s="61">
        <f t="shared" ca="1" si="152"/>
        <v>7.2722711294737771E-2</v>
      </c>
      <c r="AF214" s="61">
        <f t="shared" ca="1" si="152"/>
        <v>1.1095900243159524E-2</v>
      </c>
      <c r="AG214" s="98">
        <f>Q214</f>
        <v>980</v>
      </c>
    </row>
    <row r="215" spans="17:34">
      <c r="Q215" s="98">
        <f t="shared" ref="Q215:Q228" si="153">Q16</f>
        <v>910</v>
      </c>
      <c r="R215" s="61">
        <f t="shared" ref="R215:AF215" ca="1" si="154">R89*R33/$R$6</f>
        <v>3.5185075142626164E-2</v>
      </c>
      <c r="S215" s="132">
        <f t="shared" ca="1" si="154"/>
        <v>9.0516645920564562E-2</v>
      </c>
      <c r="T215" s="132">
        <f t="shared" ca="1" si="154"/>
        <v>4.2710145807417249E-2</v>
      </c>
      <c r="U215" s="132">
        <f t="shared" ca="1" si="154"/>
        <v>4.827399988118021E-2</v>
      </c>
      <c r="V215" s="132">
        <f t="shared" ca="1" si="154"/>
        <v>3.2799980483819567E-2</v>
      </c>
      <c r="W215" s="132">
        <f t="shared" ca="1" si="154"/>
        <v>8.7294758125207622E-2</v>
      </c>
      <c r="X215" s="132">
        <f t="shared" ca="1" si="154"/>
        <v>2.9146638832331092E-2</v>
      </c>
      <c r="Y215" s="132">
        <f t="shared" ca="1" si="154"/>
        <v>7.28718093070711E-2</v>
      </c>
      <c r="Z215" s="132">
        <f t="shared" ca="1" si="154"/>
        <v>3.1561069590413014E-2</v>
      </c>
      <c r="AA215" s="132">
        <f t="shared" ca="1" si="154"/>
        <v>3.1668004841075841E-2</v>
      </c>
      <c r="AB215" s="132">
        <f t="shared" ca="1" si="154"/>
        <v>2.0555834986116562E-2</v>
      </c>
      <c r="AC215" s="132">
        <f t="shared" ca="1" si="154"/>
        <v>5.4521590529129998E-2</v>
      </c>
      <c r="AD215" s="132">
        <f t="shared" ca="1" si="154"/>
        <v>1.4138401685099902E-2</v>
      </c>
      <c r="AE215" s="132">
        <f t="shared" ca="1" si="154"/>
        <v>4.6421508428507841E-2</v>
      </c>
      <c r="AF215" s="61">
        <f t="shared" ca="1" si="154"/>
        <v>0.68412685655110705</v>
      </c>
      <c r="AG215" s="98">
        <f t="shared" ref="AG215:AG228" si="155">Q215</f>
        <v>910</v>
      </c>
    </row>
    <row r="216" spans="17:34">
      <c r="Q216" s="98">
        <f t="shared" si="153"/>
        <v>840</v>
      </c>
      <c r="R216" s="61">
        <f t="shared" ref="R216:AF216" ca="1" si="156">R90*R34/$R$6</f>
        <v>7.0627534509671283E-2</v>
      </c>
      <c r="S216" s="132">
        <f t="shared" ca="1" si="156"/>
        <v>0.16306937209572672</v>
      </c>
      <c r="T216" s="132">
        <f t="shared" ca="1" si="156"/>
        <v>0.10898117108273295</v>
      </c>
      <c r="U216" s="132">
        <f t="shared" ca="1" si="156"/>
        <v>4.9647417457743356E-2</v>
      </c>
      <c r="V216" s="132">
        <f t="shared" ca="1" si="156"/>
        <v>0.13926401912456474</v>
      </c>
      <c r="W216" s="132">
        <f t="shared" ca="1" si="156"/>
        <v>9.705309492955036E-2</v>
      </c>
      <c r="X216" s="132">
        <f t="shared" ca="1" si="156"/>
        <v>6.2290387477563575E-2</v>
      </c>
      <c r="Y216" s="132">
        <f t="shared" ca="1" si="156"/>
        <v>0.13060356782732932</v>
      </c>
      <c r="Z216" s="132">
        <f t="shared" ca="1" si="156"/>
        <v>8.6960407773216952E-2</v>
      </c>
      <c r="AA216" s="132">
        <f t="shared" ca="1" si="156"/>
        <v>3.1348872772169738E-2</v>
      </c>
      <c r="AB216" s="132">
        <f t="shared" ca="1" si="156"/>
        <v>8.4961833484160754E-2</v>
      </c>
      <c r="AC216" s="132">
        <f t="shared" ca="1" si="156"/>
        <v>6.7504160612935515E-2</v>
      </c>
      <c r="AD216" s="132">
        <f t="shared" ca="1" si="156"/>
        <v>0.10627769460963624</v>
      </c>
      <c r="AE216" s="132">
        <f t="shared" ca="1" si="156"/>
        <v>1.5180475506643298</v>
      </c>
      <c r="AF216" s="61">
        <f t="shared" ca="1" si="156"/>
        <v>0.98898151314382898</v>
      </c>
      <c r="AG216" s="98">
        <f t="shared" si="155"/>
        <v>840</v>
      </c>
    </row>
    <row r="217" spans="17:34">
      <c r="Q217" s="98">
        <f t="shared" si="153"/>
        <v>770</v>
      </c>
      <c r="R217" s="61">
        <f t="shared" ref="R217:AF217" ca="1" si="157">R91*R35/$R$6</f>
        <v>7.5928755655698163E-2</v>
      </c>
      <c r="S217" s="132">
        <f t="shared" ca="1" si="157"/>
        <v>5.6697519815115408E-2</v>
      </c>
      <c r="T217" s="132">
        <f t="shared" ca="1" si="157"/>
        <v>0.15998340411314244</v>
      </c>
      <c r="U217" s="132">
        <f t="shared" ca="1" si="157"/>
        <v>4.7232626805139122E-2</v>
      </c>
      <c r="V217" s="132">
        <f t="shared" ca="1" si="157"/>
        <v>0.15828911147485875</v>
      </c>
      <c r="W217" s="132">
        <f t="shared" ca="1" si="157"/>
        <v>8.408972115190172E-2</v>
      </c>
      <c r="X217" s="132">
        <f t="shared" ca="1" si="157"/>
        <v>6.741081931598987E-2</v>
      </c>
      <c r="Y217" s="132">
        <f t="shared" ca="1" si="157"/>
        <v>4.8921387408917029E-2</v>
      </c>
      <c r="Z217" s="132">
        <f t="shared" ca="1" si="157"/>
        <v>0.13204717945473518</v>
      </c>
      <c r="AA217" s="132">
        <f t="shared" ca="1" si="157"/>
        <v>2.7193511229525135E-2</v>
      </c>
      <c r="AB217" s="132">
        <f t="shared" ca="1" si="157"/>
        <v>8.3502113844818163E-2</v>
      </c>
      <c r="AC217" s="132">
        <f t="shared" ca="1" si="157"/>
        <v>4.1196808953607042E-2</v>
      </c>
      <c r="AD217" s="132">
        <f t="shared" ca="1" si="157"/>
        <v>9.7384957013397763E-2</v>
      </c>
      <c r="AE217" s="132">
        <f t="shared" ca="1" si="157"/>
        <v>1.5144940301468017</v>
      </c>
      <c r="AF217" s="61">
        <f t="shared" ca="1" si="157"/>
        <v>9.9229928457687161E-2</v>
      </c>
      <c r="AG217" s="98">
        <f t="shared" si="155"/>
        <v>770</v>
      </c>
    </row>
    <row r="218" spans="17:34">
      <c r="Q218" s="98">
        <f t="shared" si="153"/>
        <v>700</v>
      </c>
      <c r="R218" s="61">
        <f t="shared" ref="R218:AF218" ca="1" si="158">R92*R36/$R$6</f>
        <v>6.1395531220361642E-2</v>
      </c>
      <c r="S218" s="132">
        <f t="shared" ca="1" si="158"/>
        <v>4.5244099865604473E-2</v>
      </c>
      <c r="T218" s="132">
        <f t="shared" ca="1" si="158"/>
        <v>9.8333617022614506E-2</v>
      </c>
      <c r="U218" s="132">
        <f t="shared" ca="1" si="158"/>
        <v>7.7716767078801693E-2</v>
      </c>
      <c r="V218" s="132">
        <f t="shared" ca="1" si="158"/>
        <v>5.3631063838880659E-2</v>
      </c>
      <c r="W218" s="132">
        <f t="shared" ca="1" si="158"/>
        <v>0.15186182838268958</v>
      </c>
      <c r="X218" s="132">
        <f t="shared" ca="1" si="158"/>
        <v>5.5098092467776631E-2</v>
      </c>
      <c r="Y218" s="132">
        <f t="shared" ca="1" si="158"/>
        <v>3.6762159045719132E-2</v>
      </c>
      <c r="Z218" s="132">
        <f t="shared" ca="1" si="158"/>
        <v>7.1302880667978047E-2</v>
      </c>
      <c r="AA218" s="132">
        <f t="shared" ca="1" si="158"/>
        <v>3.7713938792046868E-2</v>
      </c>
      <c r="AB218" s="132">
        <f t="shared" ca="1" si="158"/>
        <v>2.1026157571950747E-2</v>
      </c>
      <c r="AC218" s="132">
        <f t="shared" ca="1" si="158"/>
        <v>1.7383739694535305</v>
      </c>
      <c r="AD218" s="132">
        <f t="shared" ca="1" si="158"/>
        <v>1.0155816337352104</v>
      </c>
      <c r="AE218" s="132">
        <f t="shared" ca="1" si="158"/>
        <v>1.3268655169761354</v>
      </c>
      <c r="AF218" s="61">
        <f t="shared" ca="1" si="158"/>
        <v>0.19813841495275994</v>
      </c>
      <c r="AG218" s="98">
        <f t="shared" si="155"/>
        <v>700</v>
      </c>
    </row>
    <row r="219" spans="17:34">
      <c r="Q219" s="98">
        <f t="shared" si="153"/>
        <v>630</v>
      </c>
      <c r="R219" s="61">
        <f t="shared" ref="R219:AF219" ca="1" si="159">R93*R37/$R$6</f>
        <v>4.0375412073945655E-2</v>
      </c>
      <c r="S219" s="132">
        <f t="shared" ca="1" si="159"/>
        <v>0.12178183357966074</v>
      </c>
      <c r="T219" s="132">
        <f t="shared" ca="1" si="159"/>
        <v>4.6999986016661624E-2</v>
      </c>
      <c r="U219" s="132">
        <f t="shared" ca="1" si="159"/>
        <v>8.8628869564765705E-2</v>
      </c>
      <c r="V219" s="132">
        <f t="shared" ca="1" si="159"/>
        <v>2.9253564426372187E-2</v>
      </c>
      <c r="W219" s="132">
        <f t="shared" ca="1" si="159"/>
        <v>0.14867063326375976</v>
      </c>
      <c r="X219" s="132">
        <f t="shared" ca="1" si="159"/>
        <v>0.18360043429357062</v>
      </c>
      <c r="Y219" s="132">
        <f t="shared" ca="1" si="159"/>
        <v>7.1297407461287612E-2</v>
      </c>
      <c r="Z219" s="132">
        <f t="shared" ca="1" si="159"/>
        <v>1.6779821618704909</v>
      </c>
      <c r="AA219" s="132">
        <f t="shared" ca="1" si="159"/>
        <v>0.66959026896159635</v>
      </c>
      <c r="AB219" s="132">
        <f t="shared" ca="1" si="159"/>
        <v>1.087507739725591</v>
      </c>
      <c r="AC219" s="132">
        <f t="shared" ca="1" si="159"/>
        <v>1.7405770551741633</v>
      </c>
      <c r="AD219" s="132">
        <f t="shared" ca="1" si="159"/>
        <v>0.92355450400129369</v>
      </c>
      <c r="AE219" s="132">
        <f t="shared" ca="1" si="159"/>
        <v>5.8290124743999944E-2</v>
      </c>
      <c r="AF219" s="61">
        <f t="shared" ca="1" si="159"/>
        <v>0.12370719607651721</v>
      </c>
      <c r="AG219" s="98">
        <f t="shared" si="155"/>
        <v>630</v>
      </c>
    </row>
    <row r="220" spans="17:34">
      <c r="Q220" s="98">
        <f t="shared" si="153"/>
        <v>560</v>
      </c>
      <c r="R220" s="61">
        <f t="shared" ref="R220:AF220" ca="1" si="160">R94*R38/$R$6</f>
        <v>3.4601241562126545E-2</v>
      </c>
      <c r="S220" s="132">
        <f t="shared" ca="1" si="160"/>
        <v>4.6172951103616709E-2</v>
      </c>
      <c r="T220" s="132">
        <f t="shared" ca="1" si="160"/>
        <v>0.13222897774869019</v>
      </c>
      <c r="U220" s="132">
        <f t="shared" ca="1" si="160"/>
        <v>4.1849570580493739E-2</v>
      </c>
      <c r="V220" s="132">
        <f t="shared" ca="1" si="160"/>
        <v>1.8578525208962884E-2</v>
      </c>
      <c r="W220" s="132">
        <f t="shared" ca="1" si="160"/>
        <v>0.10190219986632217</v>
      </c>
      <c r="X220" s="132">
        <f t="shared" ca="1" si="160"/>
        <v>0.20683337935595711</v>
      </c>
      <c r="Y220" s="132">
        <f t="shared" ca="1" si="160"/>
        <v>1.7200446178602928</v>
      </c>
      <c r="Z220" s="132">
        <f t="shared" ca="1" si="160"/>
        <v>1.4791725170840118</v>
      </c>
      <c r="AA220" s="132">
        <f t="shared" ca="1" si="160"/>
        <v>0.85615229357972111</v>
      </c>
      <c r="AB220" s="132">
        <f t="shared" ca="1" si="160"/>
        <v>0.56498834408084053</v>
      </c>
      <c r="AC220" s="132">
        <f t="shared" ca="1" si="160"/>
        <v>1.8528967545656565E-2</v>
      </c>
      <c r="AD220" s="132">
        <f t="shared" ca="1" si="160"/>
        <v>7.3261192243250705E-3</v>
      </c>
      <c r="AE220" s="132">
        <f t="shared" ca="1" si="160"/>
        <v>3.8888787188282384E-2</v>
      </c>
      <c r="AF220" s="61">
        <f t="shared" ca="1" si="160"/>
        <v>4.9790374155791364E-2</v>
      </c>
      <c r="AG220" s="98">
        <f t="shared" si="155"/>
        <v>560</v>
      </c>
    </row>
    <row r="221" spans="17:34">
      <c r="Q221" s="98">
        <f t="shared" si="153"/>
        <v>490</v>
      </c>
      <c r="R221" s="61">
        <f t="shared" ref="R221:AF221" ca="1" si="161">R95*R39/$R$6</f>
        <v>3.7226115824443844E-2</v>
      </c>
      <c r="S221" s="132">
        <f t="shared" ca="1" si="161"/>
        <v>0.14541393009458412</v>
      </c>
      <c r="T221" s="132">
        <f t="shared" ca="1" si="161"/>
        <v>9.8100449356390451E-2</v>
      </c>
      <c r="U221" s="132">
        <f t="shared" ca="1" si="161"/>
        <v>2.7220649976565672E-2</v>
      </c>
      <c r="V221" s="132">
        <f t="shared" ca="1" si="161"/>
        <v>5.5145470551592551E-2</v>
      </c>
      <c r="W221" s="132">
        <f t="shared" ca="1" si="161"/>
        <v>0.11820624613785016</v>
      </c>
      <c r="X221" s="132">
        <f t="shared" ca="1" si="161"/>
        <v>4.3237724013223406</v>
      </c>
      <c r="Y221" s="132">
        <f t="shared" ca="1" si="161"/>
        <v>1.2880869024540746</v>
      </c>
      <c r="Z221" s="132">
        <f t="shared" ca="1" si="161"/>
        <v>7.2993187646304886E-2</v>
      </c>
      <c r="AA221" s="132">
        <f t="shared" ca="1" si="161"/>
        <v>0.11505181896721964</v>
      </c>
      <c r="AB221" s="132">
        <f t="shared" ca="1" si="161"/>
        <v>0.83267667298113968</v>
      </c>
      <c r="AC221" s="132">
        <f t="shared" ca="1" si="161"/>
        <v>2.2418343209407214E-2</v>
      </c>
      <c r="AD221" s="132">
        <f t="shared" ca="1" si="161"/>
        <v>2.9936644896909528E-2</v>
      </c>
      <c r="AE221" s="132">
        <f t="shared" ca="1" si="161"/>
        <v>4.1463739181441001E-2</v>
      </c>
      <c r="AF221" s="61">
        <f t="shared" ca="1" si="161"/>
        <v>2.4681805030712087E-2</v>
      </c>
      <c r="AG221" s="98">
        <f t="shared" si="155"/>
        <v>490</v>
      </c>
    </row>
    <row r="222" spans="17:34">
      <c r="Q222" s="98">
        <f t="shared" si="153"/>
        <v>420</v>
      </c>
      <c r="R222" s="61">
        <f t="shared" ref="R222:AF222" ca="1" si="162">R96*R40/$R$6</f>
        <v>5.2188420595522859E-2</v>
      </c>
      <c r="S222" s="132">
        <f t="shared" ca="1" si="162"/>
        <v>0.13748800491578142</v>
      </c>
      <c r="T222" s="132">
        <f t="shared" ca="1" si="162"/>
        <v>0.12508940259928736</v>
      </c>
      <c r="U222" s="132">
        <f t="shared" ca="1" si="162"/>
        <v>0.12563655902028867</v>
      </c>
      <c r="V222" s="132">
        <f t="shared" ca="1" si="162"/>
        <v>0.24233617068011878</v>
      </c>
      <c r="W222" s="132">
        <f t="shared" ca="1" si="162"/>
        <v>0.46805156006705761</v>
      </c>
      <c r="X222" s="132">
        <f t="shared" ca="1" si="162"/>
        <v>8.7922334057291192</v>
      </c>
      <c r="Y222" s="132">
        <f t="shared" ca="1" si="162"/>
        <v>0.19565766040206856</v>
      </c>
      <c r="Z222" s="132">
        <f t="shared" ca="1" si="162"/>
        <v>0.39529532716005966</v>
      </c>
      <c r="AA222" s="132">
        <f t="shared" ca="1" si="162"/>
        <v>8.9159347766344085E-2</v>
      </c>
      <c r="AB222" s="132">
        <f t="shared" ca="1" si="162"/>
        <v>9.6763312215351158E-2</v>
      </c>
      <c r="AC222" s="132">
        <f t="shared" ca="1" si="162"/>
        <v>4.0843912537113898E-2</v>
      </c>
      <c r="AD222" s="132">
        <f t="shared" ca="1" si="162"/>
        <v>7.7168253546039872E-2</v>
      </c>
      <c r="AE222" s="132">
        <f t="shared" ca="1" si="162"/>
        <v>5.2664636474258009E-2</v>
      </c>
      <c r="AF222" s="61">
        <f t="shared" ca="1" si="162"/>
        <v>9.7950684069595409E-2</v>
      </c>
      <c r="AG222" s="98">
        <f t="shared" si="155"/>
        <v>420</v>
      </c>
    </row>
    <row r="223" spans="17:34">
      <c r="Q223" s="98">
        <f t="shared" si="153"/>
        <v>350</v>
      </c>
      <c r="R223" s="61">
        <f t="shared" ref="R223:AF223" ca="1" si="163">R97*R41/$R$6</f>
        <v>4.573455007851903E-2</v>
      </c>
      <c r="S223" s="132">
        <f t="shared" ca="1" si="163"/>
        <v>9.4255380539449291E-2</v>
      </c>
      <c r="T223" s="132">
        <f t="shared" ca="1" si="163"/>
        <v>8.6839552343653356E-2</v>
      </c>
      <c r="U223" s="132">
        <f t="shared" ca="1" si="163"/>
        <v>5.7784686490589279E-2</v>
      </c>
      <c r="V223" s="132">
        <f t="shared" ca="1" si="163"/>
        <v>0.10267978201670915</v>
      </c>
      <c r="W223" s="132">
        <f t="shared" ca="1" si="163"/>
        <v>1.0074073006938653</v>
      </c>
      <c r="X223" s="132">
        <f t="shared" ca="1" si="163"/>
        <v>0.11863985636583341</v>
      </c>
      <c r="Y223" s="132">
        <f t="shared" ca="1" si="163"/>
        <v>0.15461531692745659</v>
      </c>
      <c r="Z223" s="132">
        <f t="shared" ca="1" si="163"/>
        <v>2.3447106133419417E-2</v>
      </c>
      <c r="AA223" s="132">
        <f t="shared" ca="1" si="163"/>
        <v>0.14921910643533762</v>
      </c>
      <c r="AB223" s="132">
        <f t="shared" ca="1" si="163"/>
        <v>3.2694056210047083E-2</v>
      </c>
      <c r="AC223" s="132">
        <f t="shared" ca="1" si="163"/>
        <v>0.12825437865403547</v>
      </c>
      <c r="AD223" s="132">
        <f t="shared" ca="1" si="163"/>
        <v>3.8675803135995925E-2</v>
      </c>
      <c r="AE223" s="132">
        <f t="shared" ca="1" si="163"/>
        <v>0.15439713076590267</v>
      </c>
      <c r="AF223" s="61">
        <f t="shared" ca="1" si="163"/>
        <v>4.34708432113294E-2</v>
      </c>
      <c r="AG223" s="98">
        <f t="shared" si="155"/>
        <v>350</v>
      </c>
    </row>
    <row r="224" spans="17:34">
      <c r="Q224" s="98">
        <f t="shared" si="153"/>
        <v>280</v>
      </c>
      <c r="R224" s="61">
        <f t="shared" ref="R224:AF224" ca="1" si="164">R98*R42/$R$6</f>
        <v>3.6572905929033582E-2</v>
      </c>
      <c r="S224" s="132">
        <f t="shared" ca="1" si="164"/>
        <v>4.3019288784418359E-2</v>
      </c>
      <c r="T224" s="132">
        <f t="shared" ca="1" si="164"/>
        <v>0.10349138418649141</v>
      </c>
      <c r="U224" s="132">
        <f t="shared" ca="1" si="164"/>
        <v>3.31744915094071E-2</v>
      </c>
      <c r="V224" s="132">
        <f t="shared" ca="1" si="164"/>
        <v>1.6285535099958102</v>
      </c>
      <c r="W224" s="132">
        <f t="shared" ca="1" si="164"/>
        <v>1.0669652139154033</v>
      </c>
      <c r="X224" s="132">
        <f t="shared" ca="1" si="164"/>
        <v>6.6364679939330345E-2</v>
      </c>
      <c r="Y224" s="132">
        <f t="shared" ca="1" si="164"/>
        <v>9.9759387741105529E-2</v>
      </c>
      <c r="Z224" s="132">
        <f t="shared" ca="1" si="164"/>
        <v>6.2398663526636755E-2</v>
      </c>
      <c r="AA224" s="132">
        <f t="shared" ca="1" si="164"/>
        <v>0.17438733037191462</v>
      </c>
      <c r="AB224" s="132">
        <f t="shared" ca="1" si="164"/>
        <v>1.3630027876040925E-2</v>
      </c>
      <c r="AC224" s="132">
        <f t="shared" ca="1" si="164"/>
        <v>6.6836128184169799E-2</v>
      </c>
      <c r="AD224" s="132">
        <f t="shared" ca="1" si="164"/>
        <v>1.4108975173891088E-2</v>
      </c>
      <c r="AE224" s="132">
        <f t="shared" ca="1" si="164"/>
        <v>7.3112036412222511E-2</v>
      </c>
      <c r="AF224" s="61">
        <f t="shared" ca="1" si="164"/>
        <v>2.6802934990176094E-2</v>
      </c>
      <c r="AG224" s="98">
        <f t="shared" si="155"/>
        <v>280</v>
      </c>
    </row>
    <row r="225" spans="17:33">
      <c r="Q225" s="98">
        <f t="shared" si="153"/>
        <v>210</v>
      </c>
      <c r="R225" s="61">
        <f t="shared" ref="R225:AF225" ca="1" si="165">R99*R43/$R$6</f>
        <v>2.2604850549900742E-2</v>
      </c>
      <c r="S225" s="132">
        <f t="shared" ca="1" si="165"/>
        <v>2.2485712257247971E-2</v>
      </c>
      <c r="T225" s="132">
        <f t="shared" ca="1" si="165"/>
        <v>0.12605196273260091</v>
      </c>
      <c r="U225" s="132">
        <f t="shared" ca="1" si="165"/>
        <v>1.5283089943613384</v>
      </c>
      <c r="V225" s="132">
        <f t="shared" ca="1" si="165"/>
        <v>1.2106068731108708</v>
      </c>
      <c r="W225" s="132">
        <f t="shared" ca="1" si="165"/>
        <v>0.11383777392166658</v>
      </c>
      <c r="X225" s="132">
        <f t="shared" ca="1" si="165"/>
        <v>4.9703246789103518E-2</v>
      </c>
      <c r="Y225" s="132">
        <f t="shared" ca="1" si="165"/>
        <v>5.6742916925400906E-2</v>
      </c>
      <c r="Z225" s="132">
        <f t="shared" ca="1" si="165"/>
        <v>3.20386909006279E-2</v>
      </c>
      <c r="AA225" s="132">
        <f t="shared" ca="1" si="165"/>
        <v>9.8023946012857202E-2</v>
      </c>
      <c r="AB225" s="132">
        <f t="shared" ca="1" si="165"/>
        <v>8.0071773399899744E-3</v>
      </c>
      <c r="AC225" s="132">
        <f t="shared" ca="1" si="165"/>
        <v>0.10751892603075129</v>
      </c>
      <c r="AD225" s="132">
        <f t="shared" ca="1" si="165"/>
        <v>7.4612372319075963E-3</v>
      </c>
      <c r="AE225" s="132">
        <f t="shared" ca="1" si="165"/>
        <v>0.1202774544996998</v>
      </c>
      <c r="AF225" s="61">
        <f t="shared" ca="1" si="165"/>
        <v>3.668928222444174E-2</v>
      </c>
      <c r="AG225" s="98">
        <f t="shared" si="155"/>
        <v>210</v>
      </c>
    </row>
    <row r="226" spans="17:33">
      <c r="Q226" s="98">
        <f t="shared" si="153"/>
        <v>140</v>
      </c>
      <c r="R226" s="61">
        <f t="shared" ref="R226:AF226" ca="1" si="166">R100*R44/$R$6</f>
        <v>0.75579092584884433</v>
      </c>
      <c r="S226" s="132">
        <f t="shared" ca="1" si="166"/>
        <v>0.76533387736246594</v>
      </c>
      <c r="T226" s="132">
        <f t="shared" ca="1" si="166"/>
        <v>0.97309085298184217</v>
      </c>
      <c r="U226" s="132">
        <f t="shared" ca="1" si="166"/>
        <v>1.1642848635319467</v>
      </c>
      <c r="V226" s="132">
        <f t="shared" ca="1" si="166"/>
        <v>2.2833461909677919E-2</v>
      </c>
      <c r="W226" s="132">
        <f t="shared" ca="1" si="166"/>
        <v>0.11004233431489172</v>
      </c>
      <c r="X226" s="132">
        <f t="shared" ca="1" si="166"/>
        <v>4.9156037171200408E-2</v>
      </c>
      <c r="Y226" s="132">
        <f t="shared" ca="1" si="166"/>
        <v>0.11749764052607382</v>
      </c>
      <c r="Z226" s="132">
        <f t="shared" ca="1" si="166"/>
        <v>2.7479604492107162E-2</v>
      </c>
      <c r="AA226" s="132">
        <f t="shared" ca="1" si="166"/>
        <v>5.9737797230066704E-2</v>
      </c>
      <c r="AB226" s="132">
        <f t="shared" ca="1" si="166"/>
        <v>3.1162680969058668E-2</v>
      </c>
      <c r="AC226" s="132">
        <f t="shared" ca="1" si="166"/>
        <v>0.11790140173901453</v>
      </c>
      <c r="AD226" s="132">
        <f t="shared" ca="1" si="166"/>
        <v>2.3551849198629619E-2</v>
      </c>
      <c r="AE226" s="132">
        <f t="shared" ca="1" si="166"/>
        <v>0.12720356436567032</v>
      </c>
      <c r="AF226" s="61">
        <f t="shared" ca="1" si="166"/>
        <v>2.5524324119745118E-2</v>
      </c>
      <c r="AG226" s="98">
        <f t="shared" si="155"/>
        <v>140</v>
      </c>
    </row>
    <row r="227" spans="17:33">
      <c r="Q227" s="98">
        <f t="shared" si="153"/>
        <v>70</v>
      </c>
      <c r="R227" s="61">
        <f t="shared" ref="R227:AF227" ca="1" si="167">R101*R45/$R$6</f>
        <v>0.635308637789324</v>
      </c>
      <c r="S227" s="132">
        <f t="shared" ca="1" si="167"/>
        <v>0.63530865864977604</v>
      </c>
      <c r="T227" s="132">
        <f t="shared" ca="1" si="167"/>
        <v>0.514826404272959</v>
      </c>
      <c r="U227" s="132">
        <f t="shared" ca="1" si="167"/>
        <v>2.6794331784349631E-2</v>
      </c>
      <c r="V227" s="132">
        <f t="shared" ca="1" si="167"/>
        <v>9.8716565963073349E-2</v>
      </c>
      <c r="W227" s="132">
        <f t="shared" ca="1" si="167"/>
        <v>5.2981987382544525E-2</v>
      </c>
      <c r="X227" s="132">
        <f t="shared" ca="1" si="167"/>
        <v>6.3082004907127467E-2</v>
      </c>
      <c r="Y227" s="132">
        <f t="shared" ca="1" si="167"/>
        <v>6.2274423018113395E-2</v>
      </c>
      <c r="Z227" s="132">
        <f t="shared" ca="1" si="167"/>
        <v>0.21414707218459475</v>
      </c>
      <c r="AA227" s="132">
        <f t="shared" ca="1" si="167"/>
        <v>5.3002470790038336E-2</v>
      </c>
      <c r="AB227" s="132">
        <f t="shared" ca="1" si="167"/>
        <v>0.13633941073969064</v>
      </c>
      <c r="AC227" s="132">
        <f t="shared" ca="1" si="167"/>
        <v>6.3764043185668431E-2</v>
      </c>
      <c r="AD227" s="132">
        <f t="shared" ca="1" si="167"/>
        <v>8.6969638132754962E-2</v>
      </c>
      <c r="AE227" s="132">
        <f t="shared" ca="1" si="167"/>
        <v>5.6566578361847503E-2</v>
      </c>
      <c r="AF227" s="61">
        <f t="shared" ca="1" si="167"/>
        <v>3.5903774409236706E-2</v>
      </c>
      <c r="AG227" s="98">
        <f t="shared" si="155"/>
        <v>70</v>
      </c>
    </row>
    <row r="228" spans="17:33">
      <c r="Q228" s="98">
        <f t="shared" si="153"/>
        <v>0</v>
      </c>
      <c r="R228" s="61">
        <f t="shared" ref="R228:AF228" ca="1" si="168">R102*R46/$R$6</f>
        <v>1.144367234219139E-2</v>
      </c>
      <c r="S228" s="61">
        <f t="shared" ca="1" si="168"/>
        <v>8.4330085980607455E-3</v>
      </c>
      <c r="T228" s="61">
        <f t="shared" ca="1" si="168"/>
        <v>1.8856684337848324E-2</v>
      </c>
      <c r="U228" s="61">
        <f t="shared" ca="1" si="168"/>
        <v>6.4717209912396961E-2</v>
      </c>
      <c r="V228" s="61">
        <f t="shared" ca="1" si="168"/>
        <v>3.0199989527344876E-2</v>
      </c>
      <c r="W228" s="61">
        <f t="shared" ca="1" si="168"/>
        <v>6.5305922806040903E-2</v>
      </c>
      <c r="X228" s="61">
        <f t="shared" ca="1" si="168"/>
        <v>5.1068657482855821E-2</v>
      </c>
      <c r="Y228" s="61">
        <f t="shared" ca="1" si="168"/>
        <v>4.9752891213555951E-2</v>
      </c>
      <c r="Z228" s="61">
        <f t="shared" ca="1" si="168"/>
        <v>0.11895874412025316</v>
      </c>
      <c r="AA228" s="61">
        <f t="shared" ca="1" si="168"/>
        <v>0.12801856958411392</v>
      </c>
      <c r="AB228" s="61">
        <f t="shared" ca="1" si="168"/>
        <v>4.1709805606925512E-2</v>
      </c>
      <c r="AC228" s="61">
        <f t="shared" ca="1" si="168"/>
        <v>7.8595950960047428E-2</v>
      </c>
      <c r="AD228" s="61">
        <f t="shared" ca="1" si="168"/>
        <v>2.6606295865160615E-2</v>
      </c>
      <c r="AE228" s="61">
        <f t="shared" ca="1" si="168"/>
        <v>6.9724311646296375E-2</v>
      </c>
      <c r="AF228" s="61">
        <f t="shared" ca="1" si="168"/>
        <v>8.6719539184295341E-2</v>
      </c>
      <c r="AG228" s="98">
        <f t="shared" si="155"/>
        <v>0</v>
      </c>
    </row>
  </sheetData>
  <conditionalFormatting sqref="AJ33:AV45">
    <cfRule type="colorScale" priority="215">
      <colorScale>
        <cfvo type="min"/>
        <cfvo type="max"/>
        <color rgb="FFFCFCFF"/>
        <color rgb="FF63BE7B"/>
      </colorScale>
    </cfRule>
    <cfRule type="colorScale" priority="216">
      <colorScale>
        <cfvo type="min"/>
        <cfvo type="percentile" val="50"/>
        <cfvo type="max"/>
        <color rgb="FFF8696B"/>
        <color rgb="FFFFEB84"/>
        <color rgb="FF63BE7B"/>
      </colorScale>
    </cfRule>
  </conditionalFormatting>
  <conditionalFormatting sqref="AI32:AW46">
    <cfRule type="colorScale" priority="214">
      <colorScale>
        <cfvo type="min"/>
        <cfvo type="max"/>
        <color rgb="FFFCFCFF"/>
        <color rgb="FF63BE7B"/>
      </colorScale>
    </cfRule>
  </conditionalFormatting>
  <conditionalFormatting sqref="AJ53:AV61 AJ49:AW52">
    <cfRule type="colorScale" priority="65">
      <colorScale>
        <cfvo type="min"/>
        <cfvo type="max"/>
        <color rgb="FFFCFCFF"/>
        <color rgb="FF63BE7B"/>
      </colorScale>
    </cfRule>
    <cfRule type="colorScale" priority="66">
      <colorScale>
        <cfvo type="min"/>
        <cfvo type="percentile" val="50"/>
        <cfvo type="max"/>
        <color rgb="FFF8696B"/>
        <color rgb="FFFFEB84"/>
        <color rgb="FF63BE7B"/>
      </colorScale>
    </cfRule>
  </conditionalFormatting>
  <conditionalFormatting sqref="AI48:AW62">
    <cfRule type="colorScale" priority="64">
      <colorScale>
        <cfvo type="min"/>
        <cfvo type="max"/>
        <color rgb="FFFCFCFF"/>
        <color rgb="FF63BE7B"/>
      </colorScale>
    </cfRule>
  </conditionalFormatting>
  <conditionalFormatting sqref="S37:AE45 S33:AF36">
    <cfRule type="colorScale" priority="2">
      <colorScale>
        <cfvo type="min"/>
        <cfvo type="max"/>
        <color rgb="FFFCFCFF"/>
        <color rgb="FF63BE7B"/>
      </colorScale>
    </cfRule>
    <cfRule type="colorScale" priority="3">
      <colorScale>
        <cfvo type="min"/>
        <cfvo type="percentile" val="50"/>
        <cfvo type="max"/>
        <color rgb="FFF8696B"/>
        <color rgb="FFFFEB84"/>
        <color rgb="FF63BE7B"/>
      </colorScale>
    </cfRule>
  </conditionalFormatting>
  <conditionalFormatting sqref="R32:AF46">
    <cfRule type="colorScale" priority="1">
      <colorScale>
        <cfvo type="min"/>
        <cfvo type="max"/>
        <color rgb="FFFCFCFF"/>
        <color rgb="FF63BE7B"/>
      </colorScale>
    </cfRule>
  </conditionalFormatting>
  <pageMargins left="0.7" right="0.7" top="0.75" bottom="0.75" header="0.3" footer="0.3"/>
  <pageSetup orientation="portrait" horizontalDpi="0" verticalDpi="0" r:id="rId1"/>
  <drawing r:id="rId2"/>
  <legacyDrawing r:id="rId3"/>
  <mc:AlternateContent xmlns:mc="http://schemas.openxmlformats.org/markup-compatibility/2006">
    <mc:Choice Requires="x14">
      <controls>
        <mc:AlternateContent xmlns:mc="http://schemas.openxmlformats.org/markup-compatibility/2006">
          <mc:Choice Requires="x14">
            <control shapeId="5183" r:id="rId4" name="Button 63">
              <controlPr defaultSize="0" print="0" autoFill="0" autoPict="0" macro="[0]!MakPts">
                <anchor moveWithCells="1" sizeWithCells="1">
                  <from>
                    <xdr:col>5</xdr:col>
                    <xdr:colOff>400050</xdr:colOff>
                    <xdr:row>1</xdr:row>
                    <xdr:rowOff>171450</xdr:rowOff>
                  </from>
                  <to>
                    <xdr:col>7</xdr:col>
                    <xdr:colOff>485775</xdr:colOff>
                    <xdr:row>4</xdr:row>
                    <xdr:rowOff>114300</xdr:rowOff>
                  </to>
                </anchor>
              </controlPr>
            </control>
          </mc:Choice>
        </mc:AlternateContent>
        <mc:AlternateContent xmlns:mc="http://schemas.openxmlformats.org/markup-compatibility/2006">
          <mc:Choice Requires="x14">
            <control shapeId="5184" r:id="rId5" name="Button 64">
              <controlPr defaultSize="0" print="0" autoFill="0" autoPict="0" macro="[0]!FlowReset">
                <anchor moveWithCells="1" sizeWithCells="1">
                  <from>
                    <xdr:col>20</xdr:col>
                    <xdr:colOff>781050</xdr:colOff>
                    <xdr:row>2</xdr:row>
                    <xdr:rowOff>171450</xdr:rowOff>
                  </from>
                  <to>
                    <xdr:col>22</xdr:col>
                    <xdr:colOff>514350</xdr:colOff>
                    <xdr:row>5</xdr:row>
                    <xdr:rowOff>114300</xdr:rowOff>
                  </to>
                </anchor>
              </controlPr>
            </control>
          </mc:Choice>
        </mc:AlternateContent>
        <mc:AlternateContent xmlns:mc="http://schemas.openxmlformats.org/markup-compatibility/2006">
          <mc:Choice Requires="x14">
            <control shapeId="5185" r:id="rId6" name="Button 65">
              <controlPr defaultSize="0" print="0" autoFill="0" autoPict="0" macro="[0]!pm1copy">
                <anchor moveWithCells="1" sizeWithCells="1">
                  <from>
                    <xdr:col>5</xdr:col>
                    <xdr:colOff>400050</xdr:colOff>
                    <xdr:row>5</xdr:row>
                    <xdr:rowOff>66675</xdr:rowOff>
                  </from>
                  <to>
                    <xdr:col>6</xdr:col>
                    <xdr:colOff>323850</xdr:colOff>
                    <xdr:row>8</xdr:row>
                    <xdr:rowOff>0</xdr:rowOff>
                  </to>
                </anchor>
              </controlPr>
            </control>
          </mc:Choice>
        </mc:AlternateContent>
        <mc:AlternateContent xmlns:mc="http://schemas.openxmlformats.org/markup-compatibility/2006">
          <mc:Choice Requires="x14">
            <control shapeId="5186" r:id="rId7" name="Button 66">
              <controlPr defaultSize="0" print="0" autoFill="0" autoPict="0" macro="[0]!pm2copy">
                <anchor moveWithCells="1" sizeWithCells="1">
                  <from>
                    <xdr:col>6</xdr:col>
                    <xdr:colOff>400050</xdr:colOff>
                    <xdr:row>5</xdr:row>
                    <xdr:rowOff>76200</xdr:rowOff>
                  </from>
                  <to>
                    <xdr:col>7</xdr:col>
                    <xdr:colOff>533400</xdr:colOff>
                    <xdr:row>8</xdr:row>
                    <xdr:rowOff>9525</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Questions</vt:lpstr>
      <vt:lpstr>Solutions</vt:lpstr>
      <vt:lpstr>Excercise1</vt:lpstr>
      <vt:lpstr>Excercise2</vt:lpstr>
      <vt:lpstr>Exercise3</vt:lpstr>
      <vt:lpstr>Exercise4</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Devlin, John Frederick</dc:creator>
  <cp:lastModifiedBy>Orlo</cp:lastModifiedBy>
  <dcterms:created xsi:type="dcterms:W3CDTF">2020-02-15T22:48:27Z</dcterms:created>
  <dcterms:modified xsi:type="dcterms:W3CDTF">2020-11-30T21:40:09Z</dcterms:modified>
</cp:coreProperties>
</file>